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atoc.sharepoint.com/sites/2/rsp/compliance/RSPSxxxx/RSPS3xxx Fulfilment/RSPS3001 - Barcode Presentation, Key Mgt and Data Spec/"/>
    </mc:Choice>
  </mc:AlternateContent>
  <xr:revisionPtr revIDLastSave="750" documentId="8_{8A4645E7-A4BF-4D9D-BE77-9E1192E97C55}" xr6:coauthVersionLast="47" xr6:coauthVersionMax="47" xr10:uidLastSave="{5A10A77D-4CBC-466A-BFF3-7E1DA39C399C}"/>
  <bookViews>
    <workbookView xWindow="-110" yWindow="-110" windowWidth="19420" windowHeight="10420" activeTab="3" xr2:uid="{765292FA-4838-48D0-98A5-99DE5F1121BE}"/>
  </bookViews>
  <sheets>
    <sheet name="Spec" sheetId="1" r:id="rId1"/>
    <sheet name="Field Types" sheetId="2" r:id="rId2"/>
    <sheet name="Six-bit Reference codepage" sheetId="3" r:id="rId3"/>
    <sheet name="Example encoding" sheetId="8" r:id="rId4"/>
  </sheets>
  <definedNames>
    <definedName name="_xlnm.Print_Area" localSheetId="3">'Example encoding'!$A$1:$K$62</definedName>
    <definedName name="_xlnm.Print_Area" localSheetId="1">'Field Types'!$A$1:$D$26</definedName>
    <definedName name="_xlnm.Print_Area" localSheetId="2">'Six-bit Reference codepage'!$A$1:$I$69</definedName>
    <definedName name="_xlnm.Print_Area" localSheetId="0">Spec!$A$1:$L$73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2" i="3" l="1"/>
  <c r="J38" i="8" l="1"/>
  <c r="J39" i="8"/>
  <c r="J40" i="8"/>
  <c r="J41" i="8"/>
  <c r="J42" i="8"/>
  <c r="J43" i="8"/>
  <c r="J44" i="8"/>
  <c r="J45" i="8"/>
  <c r="J46" i="8"/>
  <c r="C37" i="8"/>
  <c r="D37" i="8"/>
  <c r="E37" i="8"/>
  <c r="F37" i="8"/>
  <c r="G37" i="8"/>
  <c r="H37" i="8"/>
  <c r="I37" i="8"/>
  <c r="J37" i="8"/>
  <c r="D48" i="8" l="1"/>
  <c r="E48" i="8"/>
  <c r="F48" i="8"/>
  <c r="G48" i="8"/>
  <c r="H48" i="8"/>
  <c r="I48" i="8"/>
  <c r="J48" i="8"/>
  <c r="K48" i="8"/>
  <c r="D49" i="8"/>
  <c r="E49" i="8"/>
  <c r="F49" i="8"/>
  <c r="G49" i="8"/>
  <c r="H49" i="8"/>
  <c r="I49" i="8"/>
  <c r="J49" i="8"/>
  <c r="K49" i="8"/>
  <c r="D50" i="8"/>
  <c r="E50" i="8"/>
  <c r="F50" i="8"/>
  <c r="G50" i="8"/>
  <c r="H50" i="8"/>
  <c r="I50" i="8"/>
  <c r="J50" i="8"/>
  <c r="K50" i="8"/>
  <c r="D51" i="8"/>
  <c r="E51" i="8"/>
  <c r="F51" i="8"/>
  <c r="G51" i="8"/>
  <c r="H51" i="8"/>
  <c r="I51" i="8"/>
  <c r="J51" i="8"/>
  <c r="K51" i="8"/>
  <c r="D52" i="8"/>
  <c r="E52" i="8"/>
  <c r="F52" i="8"/>
  <c r="G52" i="8"/>
  <c r="H52" i="8"/>
  <c r="I52" i="8"/>
  <c r="J52" i="8"/>
  <c r="K52" i="8"/>
  <c r="D53" i="8"/>
  <c r="E53" i="8"/>
  <c r="F53" i="8"/>
  <c r="G53" i="8"/>
  <c r="H53" i="8"/>
  <c r="I53" i="8"/>
  <c r="J53" i="8"/>
  <c r="K53" i="8"/>
  <c r="D54" i="8"/>
  <c r="E54" i="8"/>
  <c r="F54" i="8"/>
  <c r="G54" i="8"/>
  <c r="H54" i="8"/>
  <c r="I54" i="8"/>
  <c r="J54" i="8"/>
  <c r="K54" i="8"/>
  <c r="D55" i="8"/>
  <c r="E55" i="8"/>
  <c r="F55" i="8"/>
  <c r="G55" i="8"/>
  <c r="H55" i="8"/>
  <c r="I55" i="8"/>
  <c r="J55" i="8"/>
  <c r="K55" i="8"/>
  <c r="D56" i="8"/>
  <c r="E56" i="8"/>
  <c r="F56" i="8"/>
  <c r="G56" i="8"/>
  <c r="H56" i="8"/>
  <c r="I56" i="8"/>
  <c r="J56" i="8"/>
  <c r="K56" i="8"/>
  <c r="D57" i="8"/>
  <c r="E57" i="8"/>
  <c r="F57" i="8"/>
  <c r="G57" i="8"/>
  <c r="H57" i="8"/>
  <c r="I57" i="8"/>
  <c r="J57" i="8"/>
  <c r="K57" i="8"/>
  <c r="D58" i="8"/>
  <c r="E58" i="8"/>
  <c r="F58" i="8"/>
  <c r="G58" i="8"/>
  <c r="H58" i="8"/>
  <c r="I58" i="8"/>
  <c r="J58" i="8"/>
  <c r="K58" i="8"/>
  <c r="D59" i="8"/>
  <c r="E59" i="8"/>
  <c r="F59" i="8"/>
  <c r="G59" i="8"/>
  <c r="H59" i="8"/>
  <c r="I59" i="8"/>
  <c r="J59" i="8"/>
  <c r="K59" i="8"/>
  <c r="D60" i="8"/>
  <c r="E60" i="8"/>
  <c r="F60" i="8"/>
  <c r="G60" i="8"/>
  <c r="H60" i="8"/>
  <c r="I60" i="8"/>
  <c r="J60" i="8"/>
  <c r="K60" i="8"/>
  <c r="D61" i="8"/>
  <c r="E61" i="8"/>
  <c r="F61" i="8"/>
  <c r="G61" i="8"/>
  <c r="H61" i="8"/>
  <c r="I61" i="8"/>
  <c r="J61" i="8"/>
  <c r="K61" i="8"/>
  <c r="D62" i="8"/>
  <c r="E62" i="8"/>
  <c r="F62" i="8"/>
  <c r="G62" i="8"/>
  <c r="H62" i="8"/>
  <c r="I62" i="8"/>
  <c r="J62" i="8"/>
  <c r="K62" i="8"/>
  <c r="E47" i="8"/>
  <c r="F47" i="8"/>
  <c r="G47" i="8"/>
  <c r="H47" i="8"/>
  <c r="I47" i="8"/>
  <c r="J47" i="8"/>
  <c r="K47" i="8"/>
  <c r="D47" i="8"/>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C4" i="8"/>
  <c r="D4" i="8"/>
  <c r="E4" i="8"/>
  <c r="F4" i="8"/>
  <c r="G4" i="8"/>
  <c r="H4" i="8"/>
  <c r="I4" i="8"/>
  <c r="J4" i="8"/>
  <c r="K4" i="8"/>
  <c r="C5" i="8"/>
  <c r="D5" i="8"/>
  <c r="E5" i="8"/>
  <c r="F5" i="8"/>
  <c r="G5" i="8"/>
  <c r="H5" i="8"/>
  <c r="I5" i="8"/>
  <c r="J5" i="8"/>
  <c r="K5" i="8"/>
  <c r="C6" i="8"/>
  <c r="D6" i="8"/>
  <c r="E6" i="8"/>
  <c r="F6" i="8"/>
  <c r="G6" i="8"/>
  <c r="H6" i="8"/>
  <c r="I6" i="8"/>
  <c r="J6" i="8"/>
  <c r="K6" i="8"/>
  <c r="C7" i="8"/>
  <c r="D7" i="8"/>
  <c r="E7" i="8"/>
  <c r="F7" i="8"/>
  <c r="G7" i="8"/>
  <c r="H7" i="8"/>
  <c r="I7" i="8"/>
  <c r="J7" i="8"/>
  <c r="K7" i="8"/>
  <c r="C8" i="8"/>
  <c r="D8" i="8"/>
  <c r="E8" i="8"/>
  <c r="F8" i="8"/>
  <c r="G8" i="8"/>
  <c r="H8" i="8"/>
  <c r="I8" i="8"/>
  <c r="J8" i="8"/>
  <c r="K8" i="8"/>
  <c r="C9" i="8"/>
  <c r="D9" i="8"/>
  <c r="E9" i="8"/>
  <c r="F9" i="8"/>
  <c r="G9" i="8"/>
  <c r="H9" i="8"/>
  <c r="I9" i="8"/>
  <c r="J9" i="8"/>
  <c r="K9" i="8"/>
  <c r="C10" i="8"/>
  <c r="D10" i="8"/>
  <c r="E10" i="8"/>
  <c r="F10" i="8"/>
  <c r="G10" i="8"/>
  <c r="H10" i="8"/>
  <c r="I10" i="8"/>
  <c r="J10" i="8"/>
  <c r="K10" i="8"/>
  <c r="C11" i="8"/>
  <c r="D11" i="8"/>
  <c r="E11" i="8"/>
  <c r="F11" i="8"/>
  <c r="G11" i="8"/>
  <c r="H11" i="8"/>
  <c r="I11" i="8"/>
  <c r="J11" i="8"/>
  <c r="K11" i="8"/>
  <c r="C12" i="8"/>
  <c r="D12" i="8"/>
  <c r="E12" i="8"/>
  <c r="F12" i="8"/>
  <c r="G12" i="8"/>
  <c r="H12" i="8"/>
  <c r="I12" i="8"/>
  <c r="J12" i="8"/>
  <c r="K12" i="8"/>
  <c r="C13" i="8"/>
  <c r="D13" i="8"/>
  <c r="E13" i="8"/>
  <c r="F13" i="8"/>
  <c r="G13" i="8"/>
  <c r="H13" i="8"/>
  <c r="I13" i="8"/>
  <c r="J13" i="8"/>
  <c r="K13" i="8"/>
  <c r="C14" i="8"/>
  <c r="D14" i="8"/>
  <c r="E14" i="8"/>
  <c r="F14" i="8"/>
  <c r="G14" i="8"/>
  <c r="H14" i="8"/>
  <c r="I14" i="8"/>
  <c r="J14" i="8"/>
  <c r="K14" i="8"/>
  <c r="C15" i="8"/>
  <c r="D15" i="8"/>
  <c r="E15" i="8"/>
  <c r="F15" i="8"/>
  <c r="G15" i="8"/>
  <c r="H15" i="8"/>
  <c r="I15" i="8"/>
  <c r="J15" i="8"/>
  <c r="K15" i="8"/>
  <c r="C16" i="8"/>
  <c r="D16" i="8"/>
  <c r="E16" i="8"/>
  <c r="F16" i="8"/>
  <c r="G16" i="8"/>
  <c r="H16" i="8"/>
  <c r="I16" i="8"/>
  <c r="J16" i="8"/>
  <c r="K16" i="8"/>
  <c r="C17" i="8"/>
  <c r="D17" i="8"/>
  <c r="E17" i="8"/>
  <c r="F17" i="8"/>
  <c r="G17" i="8"/>
  <c r="H17" i="8"/>
  <c r="I17" i="8"/>
  <c r="J17" i="8"/>
  <c r="K17" i="8"/>
  <c r="C18" i="8"/>
  <c r="D18" i="8"/>
  <c r="E18" i="8"/>
  <c r="F18" i="8"/>
  <c r="G18" i="8"/>
  <c r="H18" i="8"/>
  <c r="I18" i="8"/>
  <c r="J18" i="8"/>
  <c r="K18" i="8"/>
  <c r="C19" i="8"/>
  <c r="D19" i="8"/>
  <c r="E19" i="8"/>
  <c r="F19" i="8"/>
  <c r="G19" i="8"/>
  <c r="H19" i="8"/>
  <c r="I19" i="8"/>
  <c r="J19" i="8"/>
  <c r="K19" i="8"/>
  <c r="C20" i="8"/>
  <c r="D20" i="8"/>
  <c r="E20" i="8"/>
  <c r="F20" i="8"/>
  <c r="G20" i="8"/>
  <c r="H20" i="8"/>
  <c r="I20" i="8"/>
  <c r="J20" i="8"/>
  <c r="K20" i="8"/>
  <c r="C21" i="8"/>
  <c r="D21" i="8"/>
  <c r="E21" i="8"/>
  <c r="F21" i="8"/>
  <c r="G21" i="8"/>
  <c r="H21" i="8"/>
  <c r="I21" i="8"/>
  <c r="J21" i="8"/>
  <c r="K21" i="8"/>
  <c r="C22" i="8"/>
  <c r="D22" i="8"/>
  <c r="E22" i="8"/>
  <c r="F22" i="8"/>
  <c r="G22" i="8"/>
  <c r="H22" i="8"/>
  <c r="I22" i="8"/>
  <c r="J22" i="8"/>
  <c r="K22" i="8"/>
  <c r="C23" i="8"/>
  <c r="D23" i="8"/>
  <c r="E23" i="8"/>
  <c r="F23" i="8"/>
  <c r="G23" i="8"/>
  <c r="H23" i="8"/>
  <c r="I23" i="8"/>
  <c r="J23" i="8"/>
  <c r="K23" i="8"/>
  <c r="C24" i="8"/>
  <c r="D24" i="8"/>
  <c r="E24" i="8"/>
  <c r="F24" i="8"/>
  <c r="G24" i="8"/>
  <c r="H24" i="8"/>
  <c r="I24" i="8"/>
  <c r="J24" i="8"/>
  <c r="K24" i="8"/>
  <c r="C25" i="8"/>
  <c r="D25" i="8"/>
  <c r="E25" i="8"/>
  <c r="F25" i="8"/>
  <c r="G25" i="8"/>
  <c r="H25" i="8"/>
  <c r="I25" i="8"/>
  <c r="J25" i="8"/>
  <c r="K25" i="8"/>
  <c r="C26" i="8"/>
  <c r="D26" i="8"/>
  <c r="E26" i="8"/>
  <c r="F26" i="8"/>
  <c r="G26" i="8"/>
  <c r="H26" i="8"/>
  <c r="I26" i="8"/>
  <c r="J26" i="8"/>
  <c r="K26" i="8"/>
  <c r="C27" i="8"/>
  <c r="D27" i="8"/>
  <c r="E27" i="8"/>
  <c r="F27" i="8"/>
  <c r="G27" i="8"/>
  <c r="H27" i="8"/>
  <c r="I27" i="8"/>
  <c r="J27" i="8"/>
  <c r="K27" i="8"/>
  <c r="C28" i="8"/>
  <c r="D28" i="8"/>
  <c r="E28" i="8"/>
  <c r="F28" i="8"/>
  <c r="G28" i="8"/>
  <c r="H28" i="8"/>
  <c r="I28" i="8"/>
  <c r="J28" i="8"/>
  <c r="K28" i="8"/>
  <c r="C29" i="8"/>
  <c r="D29" i="8"/>
  <c r="E29" i="8"/>
  <c r="F29" i="8"/>
  <c r="G29" i="8"/>
  <c r="H29" i="8"/>
  <c r="I29" i="8"/>
  <c r="J29" i="8"/>
  <c r="K29" i="8"/>
  <c r="C30" i="8"/>
  <c r="D30" i="8"/>
  <c r="E30" i="8"/>
  <c r="F30" i="8"/>
  <c r="G30" i="8"/>
  <c r="H30" i="8"/>
  <c r="I30" i="8"/>
  <c r="J30" i="8"/>
  <c r="K30" i="8"/>
  <c r="C31" i="8"/>
  <c r="D31" i="8"/>
  <c r="E31" i="8"/>
  <c r="F31" i="8"/>
  <c r="G31" i="8"/>
  <c r="H31" i="8"/>
  <c r="I31" i="8"/>
  <c r="J31" i="8"/>
  <c r="K31" i="8"/>
  <c r="C32" i="8"/>
  <c r="D32" i="8"/>
  <c r="E32" i="8"/>
  <c r="F32" i="8"/>
  <c r="G32" i="8"/>
  <c r="H32" i="8"/>
  <c r="I32" i="8"/>
  <c r="J32" i="8"/>
  <c r="K32" i="8"/>
  <c r="C33" i="8"/>
  <c r="D33" i="8"/>
  <c r="E33" i="8"/>
  <c r="F33" i="8"/>
  <c r="G33" i="8"/>
  <c r="H33" i="8"/>
  <c r="I33" i="8"/>
  <c r="J33" i="8"/>
  <c r="K33" i="8"/>
  <c r="C34" i="8"/>
  <c r="D34" i="8"/>
  <c r="E34" i="8"/>
  <c r="F34" i="8"/>
  <c r="G34" i="8"/>
  <c r="H34" i="8"/>
  <c r="I34" i="8"/>
  <c r="J34" i="8"/>
  <c r="K34" i="8"/>
  <c r="C35" i="8"/>
  <c r="D35" i="8"/>
  <c r="E35" i="8"/>
  <c r="F35" i="8"/>
  <c r="G35" i="8"/>
  <c r="H35" i="8"/>
  <c r="I35" i="8"/>
  <c r="J35" i="8"/>
  <c r="K35" i="8"/>
  <c r="C36" i="8"/>
  <c r="D36" i="8"/>
  <c r="E36" i="8"/>
  <c r="F36" i="8"/>
  <c r="G36" i="8"/>
  <c r="H36" i="8"/>
  <c r="I36" i="8"/>
  <c r="J36" i="8"/>
  <c r="K36" i="8"/>
  <c r="K3" i="8"/>
  <c r="J3" i="8"/>
  <c r="I3" i="8"/>
  <c r="H3" i="8"/>
  <c r="G3" i="8"/>
  <c r="F3" i="8"/>
  <c r="E3" i="8"/>
  <c r="D3" i="8"/>
  <c r="C3" i="8"/>
  <c r="K37" i="8"/>
  <c r="C38" i="8"/>
  <c r="D38" i="8"/>
  <c r="E38" i="8"/>
  <c r="F38" i="8"/>
  <c r="G38" i="8"/>
  <c r="H38" i="8"/>
  <c r="I38" i="8"/>
  <c r="K38" i="8"/>
  <c r="C39" i="8"/>
  <c r="D39" i="8"/>
  <c r="E39" i="8"/>
  <c r="F39" i="8"/>
  <c r="G39" i="8"/>
  <c r="H39" i="8"/>
  <c r="I39" i="8"/>
  <c r="K39" i="8"/>
  <c r="C40" i="8"/>
  <c r="D40" i="8"/>
  <c r="E40" i="8"/>
  <c r="F40" i="8"/>
  <c r="G40" i="8"/>
  <c r="H40" i="8"/>
  <c r="I40" i="8"/>
  <c r="K40" i="8"/>
  <c r="C41" i="8"/>
  <c r="D41" i="8"/>
  <c r="E41" i="8"/>
  <c r="F41" i="8"/>
  <c r="G41" i="8"/>
  <c r="H41" i="8"/>
  <c r="I41" i="8"/>
  <c r="K41" i="8"/>
  <c r="C42" i="8"/>
  <c r="D42" i="8"/>
  <c r="E42" i="8"/>
  <c r="F42" i="8"/>
  <c r="G42" i="8"/>
  <c r="H42" i="8"/>
  <c r="I42" i="8"/>
  <c r="K42" i="8"/>
  <c r="C43" i="8"/>
  <c r="D43" i="8"/>
  <c r="E43" i="8"/>
  <c r="F43" i="8"/>
  <c r="G43" i="8"/>
  <c r="H43" i="8"/>
  <c r="I43" i="8"/>
  <c r="K43" i="8"/>
  <c r="C44" i="8"/>
  <c r="D44" i="8"/>
  <c r="E44" i="8"/>
  <c r="F44" i="8"/>
  <c r="G44" i="8"/>
  <c r="H44" i="8"/>
  <c r="I44" i="8"/>
  <c r="K44" i="8"/>
  <c r="C45" i="8"/>
  <c r="D45" i="8"/>
  <c r="E45" i="8"/>
  <c r="F45" i="8"/>
  <c r="G45" i="8"/>
  <c r="H45" i="8"/>
  <c r="I45" i="8"/>
  <c r="K45" i="8"/>
  <c r="C46" i="8"/>
  <c r="D46" i="8"/>
  <c r="E46" i="8"/>
  <c r="F46" i="8"/>
  <c r="G46" i="8"/>
  <c r="H46" i="8"/>
  <c r="I46" i="8"/>
  <c r="K46" i="8"/>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1" i="3"/>
  <c r="A20" i="3"/>
  <c r="A19" i="3"/>
  <c r="A18" i="3"/>
  <c r="A17" i="3"/>
  <c r="A16" i="3"/>
  <c r="A15" i="3"/>
  <c r="A14" i="3"/>
  <c r="A13" i="3"/>
  <c r="A12" i="3"/>
  <c r="A11" i="3"/>
  <c r="A10" i="3"/>
  <c r="A9" i="3"/>
  <c r="A8" i="3"/>
  <c r="A7" i="3"/>
  <c r="A6" i="3"/>
  <c r="H69" i="1" l="1"/>
  <c r="H68" i="1"/>
  <c r="H67" i="1"/>
  <c r="H66" i="1"/>
  <c r="I65" i="1"/>
  <c r="J65" i="1" s="1"/>
  <c r="I66" i="1" s="1"/>
  <c r="J66" i="1" s="1"/>
  <c r="I67" i="1" s="1"/>
  <c r="J67" i="1" s="1"/>
  <c r="I68" i="1" s="1"/>
  <c r="J68" i="1" s="1"/>
  <c r="I69" i="1" s="1"/>
  <c r="J69" i="1" s="1"/>
  <c r="F70" i="1" s="1"/>
  <c r="H70" i="1" s="1"/>
  <c r="H65" i="1"/>
  <c r="H64"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I4" i="1"/>
  <c r="J4" i="1" s="1"/>
  <c r="I5" i="1" s="1"/>
  <c r="J5" i="1" s="1"/>
  <c r="I6" i="1" s="1"/>
  <c r="J6" i="1" s="1"/>
  <c r="I7" i="1" s="1"/>
  <c r="J7" i="1" s="1"/>
  <c r="I8" i="1" s="1"/>
  <c r="J8" i="1" s="1"/>
  <c r="I9" i="1" s="1"/>
  <c r="H4" i="1"/>
  <c r="H3" i="1"/>
  <c r="J9" i="1" l="1"/>
  <c r="I10" i="1" s="1"/>
  <c r="J10" i="1" s="1"/>
  <c r="I11" i="1" s="1"/>
  <c r="J11" i="1" s="1"/>
  <c r="I12" i="1" s="1"/>
  <c r="J12" i="1" s="1"/>
  <c r="I13" i="1" s="1"/>
  <c r="J13" i="1" s="1"/>
  <c r="I14" i="1" s="1"/>
  <c r="J14" i="1" s="1"/>
  <c r="I15" i="1" s="1"/>
  <c r="J15" i="1" s="1"/>
  <c r="I16" i="1" s="1"/>
  <c r="J16" i="1" s="1"/>
  <c r="I17" i="1" s="1"/>
  <c r="J17" i="1" s="1"/>
  <c r="I18" i="1" s="1"/>
  <c r="J18" i="1" s="1"/>
  <c r="I19" i="1" s="1"/>
  <c r="J19" i="1" s="1"/>
  <c r="I20" i="1" s="1"/>
  <c r="J20" i="1" s="1"/>
  <c r="I21" i="1" s="1"/>
  <c r="J21" i="1" s="1"/>
  <c r="I22" i="1" s="1"/>
  <c r="J22" i="1" s="1"/>
  <c r="I23" i="1" s="1"/>
  <c r="J23" i="1" s="1"/>
  <c r="I24" i="1" s="1"/>
  <c r="J24" i="1" s="1"/>
  <c r="I25" i="1" s="1"/>
  <c r="J25" i="1" s="1"/>
  <c r="I26" i="1" s="1"/>
  <c r="J26" i="1" s="1"/>
  <c r="I27" i="1" s="1"/>
  <c r="J27" i="1" s="1"/>
  <c r="I28" i="1" s="1"/>
  <c r="J28" i="1" s="1"/>
  <c r="I29" i="1" s="1"/>
  <c r="J29" i="1" s="1"/>
  <c r="I30" i="1" s="1"/>
  <c r="J30" i="1" s="1"/>
  <c r="I31" i="1" s="1"/>
  <c r="J31" i="1" s="1"/>
  <c r="I32" i="1" s="1"/>
  <c r="J32" i="1" s="1"/>
  <c r="I33" i="1" s="1"/>
  <c r="J33" i="1" s="1"/>
  <c r="I34" i="1" s="1"/>
  <c r="J34" i="1" s="1"/>
  <c r="I35" i="1" s="1"/>
  <c r="J35" i="1" s="1"/>
  <c r="I36" i="1" s="1"/>
  <c r="J36" i="1" s="1"/>
  <c r="I37" i="1" s="1"/>
  <c r="J37" i="1" s="1"/>
  <c r="I38" i="1" s="1"/>
  <c r="J38" i="1" s="1"/>
  <c r="I39" i="1" s="1"/>
  <c r="J39" i="1" s="1"/>
  <c r="I40" i="1" s="1"/>
  <c r="J40" i="1" s="1"/>
  <c r="I41" i="1" s="1"/>
  <c r="J41" i="1" s="1"/>
  <c r="I42" i="1" s="1"/>
  <c r="J42" i="1" s="1"/>
  <c r="I43" i="1" s="1"/>
  <c r="J43" i="1" s="1"/>
  <c r="I44" i="1" s="1"/>
  <c r="J44" i="1" s="1"/>
  <c r="I45" i="1" s="1"/>
  <c r="J45" i="1" s="1"/>
  <c r="I46" i="1" s="1"/>
  <c r="J46" i="1" s="1"/>
  <c r="I47" i="1" s="1"/>
  <c r="J47" i="1" s="1"/>
  <c r="I48" i="1" s="1"/>
  <c r="J48" i="1" s="1"/>
  <c r="I49" i="1" s="1"/>
  <c r="J49" i="1" s="1"/>
  <c r="I50" i="1" s="1"/>
  <c r="J50" i="1" s="1"/>
  <c r="I51" i="1" s="1"/>
  <c r="J51" i="1" s="1"/>
  <c r="I52" i="1" s="1"/>
  <c r="J52" i="1" s="1"/>
  <c r="I53" i="1" s="1"/>
  <c r="J53" i="1" s="1"/>
  <c r="I54" i="1" s="1"/>
  <c r="J54" i="1" s="1"/>
  <c r="I55" i="1" s="1"/>
  <c r="J55" i="1" s="1"/>
  <c r="I56" i="1" s="1"/>
  <c r="J56" i="1" s="1"/>
  <c r="I57" i="1" s="1"/>
  <c r="J57" i="1" s="1"/>
  <c r="I58" i="1" s="1"/>
  <c r="J58" i="1" s="1"/>
  <c r="I59" i="1" s="1"/>
  <c r="J59" i="1" s="1"/>
  <c r="I60" i="1" s="1"/>
  <c r="J60" i="1" s="1"/>
  <c r="I61" i="1" s="1"/>
  <c r="J61" i="1" s="1"/>
  <c r="I62" i="1" s="1"/>
  <c r="J62" i="1" s="1"/>
</calcChain>
</file>

<file path=xl/sharedStrings.xml><?xml version="1.0" encoding="utf-8"?>
<sst xmlns="http://schemas.openxmlformats.org/spreadsheetml/2006/main" count="468" uniqueCount="313">
  <si>
    <t>Field Reference Code</t>
  </si>
  <si>
    <t>Field Name</t>
  </si>
  <si>
    <t>Type</t>
  </si>
  <si>
    <t>Bits</t>
  </si>
  <si>
    <t>Bytes</t>
  </si>
  <si>
    <t>StartBit</t>
  </si>
  <si>
    <t>EndBit</t>
  </si>
  <si>
    <t>Coding</t>
  </si>
  <si>
    <t>Notes</t>
  </si>
  <si>
    <t>RSP - Mandatory Manual Check</t>
  </si>
  <si>
    <t>M</t>
  </si>
  <si>
    <t>BMP</t>
  </si>
  <si>
    <t>RSP - Multiple Supplements Applies</t>
  </si>
  <si>
    <t>RSP - On Paper or Screen</t>
  </si>
  <si>
    <t>Always 0.</t>
  </si>
  <si>
    <t>RSP - RSPS3001 version number</t>
  </si>
  <si>
    <t>IssuingSystemUniqueEticketNumber</t>
  </si>
  <si>
    <t>sixbit</t>
  </si>
  <si>
    <t>Alphanumeric.</t>
  </si>
  <si>
    <t>As per algorithm defined in RSPS3001.</t>
  </si>
  <si>
    <t>BIN</t>
  </si>
  <si>
    <t>Class</t>
  </si>
  <si>
    <t>LTOT</t>
  </si>
  <si>
    <t>Lennon Type of Ticket, obtain from Fares data where it is called CAPRI_CODE.</t>
  </si>
  <si>
    <t>FTOT</t>
  </si>
  <si>
    <t>Fares Ticket Type.</t>
  </si>
  <si>
    <t>OriginNLC</t>
  </si>
  <si>
    <t>DestinationNLC</t>
  </si>
  <si>
    <t>SellingNLC</t>
  </si>
  <si>
    <t>AdultChildFlag</t>
  </si>
  <si>
    <t>0 = Adult.
1 = Child.</t>
  </si>
  <si>
    <t>CouponType</t>
  </si>
  <si>
    <t>0 = Single.
1 = Season.
2 = Out.
3 = Return.</t>
  </si>
  <si>
    <t>DiscountStatusCode</t>
  </si>
  <si>
    <t>RouteCode</t>
  </si>
  <si>
    <t>StartDate</t>
  </si>
  <si>
    <t>DATE</t>
  </si>
  <si>
    <t>TimeValidFrom</t>
  </si>
  <si>
    <t>TIME</t>
  </si>
  <si>
    <t>DepartTimeFlag</t>
  </si>
  <si>
    <t>PassengerID</t>
  </si>
  <si>
    <t>CustomerGender</t>
  </si>
  <si>
    <t>SupplementCode</t>
  </si>
  <si>
    <t>ViaLondonFlag</t>
  </si>
  <si>
    <t>0 = No.
1 = Yes.</t>
  </si>
  <si>
    <t>OutOfStationInterchangeNLC</t>
  </si>
  <si>
    <t>Bidirectional</t>
  </si>
  <si>
    <t>Means that origin/destination can be valid in the reverse direction, as often used in carnet tickets.</t>
  </si>
  <si>
    <t>CarnetCount</t>
  </si>
  <si>
    <t>LimitedDuration</t>
  </si>
  <si>
    <t>Enumeration:
0 = No limited duration.
1 = 15mins from TimeValidFrom.
2 = 30 mins.
3 = 45 mins.
4 = 60 mins.
5 = 90 mins.
6 = 2 hours.
7 = 3 hours.
8 = 4 hours.
9 = 5 hours.
10 = 6 hours.
11 = 8 hours.
12 = 10 hours.
13 = 12 hours.
14 = 18 hours.
15 = 04:30am the day following.</t>
  </si>
  <si>
    <t>optionalData</t>
  </si>
  <si>
    <t>Always set to 1 (Optional Data now mandatory)</t>
  </si>
  <si>
    <t>PrintRetailerFreeUse</t>
  </si>
  <si>
    <t>0 = Don't print.
1 = Print RetailerFreeUse section on any supporting device.</t>
  </si>
  <si>
    <t>NumberOfJourneyLegsUsed</t>
  </si>
  <si>
    <t>Default zero for no legs specified or seats reserved, up to maximum of 4 legs allowed.</t>
  </si>
  <si>
    <t>PurchaseDate</t>
  </si>
  <si>
    <t>EN1545 DATE.</t>
  </si>
  <si>
    <t>Important for enforcing purchase before travel policies, DATE datatype, from EN1545.</t>
  </si>
  <si>
    <t>PurchaseTime</t>
  </si>
  <si>
    <t>EN1545 TIME.</t>
  </si>
  <si>
    <t>PurchasePrice</t>
  </si>
  <si>
    <t>Price in pence.</t>
  </si>
  <si>
    <t>DiscountedFlag</t>
  </si>
  <si>
    <t>0 = Normal price.
1 = Discounted.</t>
  </si>
  <si>
    <t>PurchaseReferenceCode</t>
  </si>
  <si>
    <t>NumberOfDaysValid</t>
  </si>
  <si>
    <t>Up to 511 days.</t>
  </si>
  <si>
    <t>NumberOfAdditionalAdults</t>
  </si>
  <si>
    <t>0 to 7.</t>
  </si>
  <si>
    <t>NumberOfAdditionalChildren</t>
  </si>
  <si>
    <t>Journey Legs controlled by NumberOfJourneyLegs field. Unused space becomes start of RetailerFreeUse section</t>
  </si>
  <si>
    <t>RetailServiceIDLeg1Letters</t>
  </si>
  <si>
    <t>First 2 letters of RetailServiceID.</t>
  </si>
  <si>
    <t>RetailServiceIDLeg1Numbers</t>
  </si>
  <si>
    <t>SeatIDLeg1Letters</t>
  </si>
  <si>
    <t>SeatIDLeg1Numbers</t>
  </si>
  <si>
    <t>Seat number, as two digits, 0 to 127; ignored if SeatIDLetters is blank, meaning NO SEAT RESERVATION.
Normally the customer will be shown "Coach C, seat 24B" so a display system may re-order these letters and numbers.</t>
  </si>
  <si>
    <t>RetailServiceIDLeg2Letters</t>
  </si>
  <si>
    <t>RetailServiceIDLeg2Numbers</t>
  </si>
  <si>
    <t>SeatIDLeg2Letters</t>
  </si>
  <si>
    <t>SeatIDLeg2Numbers</t>
  </si>
  <si>
    <t>RetailServiceIDLeg3Letters</t>
  </si>
  <si>
    <t>RetailServiceIDLeg3Numbers</t>
  </si>
  <si>
    <t>SeatIDLeg3Letters</t>
  </si>
  <si>
    <t>SeatIDLeg3Numbers</t>
  </si>
  <si>
    <t>RetailServiceIDLeg4Letters</t>
  </si>
  <si>
    <t>RetailServiceIDLeg4Numbers</t>
  </si>
  <si>
    <t>SeatIDLeg4Letters</t>
  </si>
  <si>
    <t>SeatIDLeg4Numbers</t>
  </si>
  <si>
    <t>variable size section</t>
  </si>
  <si>
    <t>RetailerFreeUse</t>
  </si>
  <si>
    <t>Optional</t>
  </si>
  <si>
    <t>85 to 350</t>
  </si>
  <si>
    <t>512 to 692</t>
  </si>
  <si>
    <t>Only if RSP - Multiple Supplements Applies = 1</t>
  </si>
  <si>
    <t>CouponID</t>
  </si>
  <si>
    <t>778 to 860</t>
  </si>
  <si>
    <t>783 to 863</t>
  </si>
  <si>
    <t>Version numbers 1 to 64.</t>
  </si>
  <si>
    <t>Only if noITSOflag =0</t>
  </si>
  <si>
    <t>IPELength</t>
  </si>
  <si>
    <t>Required if NoIPEflag=0</t>
  </si>
  <si>
    <t>Set to 29 for BL = 4.</t>
  </si>
  <si>
    <t>These fields included for ITSO compatibility. Some ITSO systems may need the first three IPE fields moved to the front to form a Header, but these decisions will be left to the ITSO team to confirm. This section becomes retailerFreeUse if NoIPEflag = 1.</t>
  </si>
  <si>
    <t>IPEBitMap</t>
  </si>
  <si>
    <t>IPEFormatRevision</t>
  </si>
  <si>
    <t>IPEInstanceID</t>
  </si>
  <si>
    <t>MIC / CMAC</t>
  </si>
  <si>
    <t>Totals:</t>
  </si>
  <si>
    <t>bits</t>
  </si>
  <si>
    <t>bytes</t>
  </si>
  <si>
    <t>Indented and bold parts are optional, and included/excluded according to other flags/fields, when they are not included, their space is RetailerFreeUse</t>
  </si>
  <si>
    <t>Static / Dynamic barcode Indicator
(formerly named RSP - Barcode Version)</t>
  </si>
  <si>
    <t>Included according to NumberOfJourneyLegs field. 
Any remaining space becomes the start of RetailerFreeUse.</t>
  </si>
  <si>
    <t>Field Types</t>
  </si>
  <si>
    <t>Descriptions of the various types of data field and how the data is formatted.</t>
  </si>
  <si>
    <t>Field Type</t>
  </si>
  <si>
    <t>Description</t>
  </si>
  <si>
    <t>Bitmap</t>
  </si>
  <si>
    <t>A single binary 1 or 0</t>
  </si>
  <si>
    <t>Usually 1 is displayed as true and 0 displayed as false. Often used to indicate whether an optional field is present, or part of the retailerFreeUse field.</t>
  </si>
  <si>
    <t>Binary Number</t>
  </si>
  <si>
    <t>A binary number greater than 1 bit in length</t>
  </si>
  <si>
    <t>A binary number will usually be converted to a decimal to be displayed, or it may represent something else eg. An NLC code, and therefore the appropriate station name could be displayed from a separate lookup database of NLC numbers and station names.</t>
  </si>
  <si>
    <t>When a field is text, normal ascii/utf bytes are NOT used. Each character is encoded as 6 bit DEC characters, featuring a reduced character set but with the advantage of taking up less space.</t>
  </si>
  <si>
    <t>Date</t>
  </si>
  <si>
    <t>A date represented in the ITSO format, as the number of days since 1st Jan 1997. This is then represented as a binary number. The length of this field is always 14 bits.</t>
  </si>
  <si>
    <t>Time</t>
  </si>
  <si>
    <t>A time represented in the ITSO format, as the number of minutes that have elapsed since midnight. This is then represented as a binary number. This field is always 11 bits in length.</t>
  </si>
  <si>
    <t>Notes on retailerFreeUse</t>
  </si>
  <si>
    <t>The retailerFreeUse field does not have a specific data type as it is up to the retailer to put data in here if they want to. If the 'print retailer free use' field is set to true then the data should be in the sixbit format.</t>
  </si>
  <si>
    <t>Mandatory/Optional</t>
  </si>
  <si>
    <t>Field type.</t>
  </si>
  <si>
    <t>Length of this field in bits.</t>
  </si>
  <si>
    <t>Number of characters that can be encoded in this field, if it is a text field.</t>
  </si>
  <si>
    <t xml:space="preserve">Length of this field in bytes, may not be an exact multiple of 8. </t>
  </si>
  <si>
    <t>Start bit index (eg first field starts at bit0).</t>
  </si>
  <si>
    <t>End bit index (eg if a field had a start bit of 24 and was 10 bits long, end bit index would be 34).</t>
  </si>
  <si>
    <t>The value to be encoded in this field.</t>
  </si>
  <si>
    <t>The human readable version of the encoded data.</t>
  </si>
  <si>
    <t>space</t>
  </si>
  <si>
    <t>!</t>
  </si>
  <si>
    <t>"</t>
  </si>
  <si>
    <t>#</t>
  </si>
  <si>
    <t>$</t>
  </si>
  <si>
    <t>%</t>
  </si>
  <si>
    <t>&amp;</t>
  </si>
  <si>
    <t>'</t>
  </si>
  <si>
    <t>(</t>
  </si>
  <si>
    <t>)</t>
  </si>
  <si>
    <t>*</t>
  </si>
  <si>
    <t>+</t>
  </si>
  <si>
    <t>,</t>
  </si>
  <si>
    <t>-</t>
  </si>
  <si>
    <t>.</t>
  </si>
  <si>
    <t>/</t>
  </si>
  <si>
    <t>:</t>
  </si>
  <si>
    <t>;</t>
  </si>
  <si>
    <t>&lt;</t>
  </si>
  <si>
    <t>=</t>
  </si>
  <si>
    <t>&gt;</t>
  </si>
  <si>
    <t>?</t>
  </si>
  <si>
    <t>@</t>
  </si>
  <si>
    <t>A</t>
  </si>
  <si>
    <t>B</t>
  </si>
  <si>
    <t>C</t>
  </si>
  <si>
    <t>D</t>
  </si>
  <si>
    <t>E</t>
  </si>
  <si>
    <t>F</t>
  </si>
  <si>
    <t>G</t>
  </si>
  <si>
    <t>H</t>
  </si>
  <si>
    <t>I</t>
  </si>
  <si>
    <t>J</t>
  </si>
  <si>
    <t>K</t>
  </si>
  <si>
    <t>L</t>
  </si>
  <si>
    <t>N</t>
  </si>
  <si>
    <t>O</t>
  </si>
  <si>
    <t>P</t>
  </si>
  <si>
    <t>Q</t>
  </si>
  <si>
    <t>R</t>
  </si>
  <si>
    <t>S</t>
  </si>
  <si>
    <t>T</t>
  </si>
  <si>
    <t>U</t>
  </si>
  <si>
    <t>V</t>
  </si>
  <si>
    <t>W</t>
  </si>
  <si>
    <t>X</t>
  </si>
  <si>
    <t>Y</t>
  </si>
  <si>
    <t>Z</t>
  </si>
  <si>
    <t>[</t>
  </si>
  <si>
    <t>\</t>
  </si>
  <si>
    <t>]</t>
  </si>
  <si>
    <t>^</t>
  </si>
  <si>
    <t>_</t>
  </si>
  <si>
    <t>Origin and Destination are to be reversed on the barcode for a return coupon e.g. on outward o=1234, d=9876. On return barcode o=9876, d=1234.
OriginNLC refers to the fare origin, rather than the journey origin.</t>
  </si>
  <si>
    <t>Origin and Destination are to be reversed on the barcode for a return coupon e.g. on outward o=1234, d=9876. On return barcode o=9876, d=1234.
DestinationNLC refers to the fare destination, rather than the journey destination.</t>
  </si>
  <si>
    <t>Max 3 digits (999) as bits signifying passenger status. Tell customer "only valid with Railcard" if this field is used for a railcard discount. 
Use discount code as SDCI+ BE record Field 11: 'Status Code'.</t>
  </si>
  <si>
    <t>EN1545 DATE</t>
  </si>
  <si>
    <t>EN1545 Time</t>
  </si>
  <si>
    <t>0 = Time not set.
1 = Valid after.
2 = specific departure time.</t>
  </si>
  <si>
    <t>First 4 numbers of RetailServiceID 0000 to 9999.</t>
  </si>
  <si>
    <t>All other Legs as Leg 1.
Where more than 4 legs apply to the direction of travel, the first 4 legs are to be encoded.</t>
  </si>
  <si>
    <t>This page lists the Six-bit character codes and their corresponding ASCII equivalent. Simply subtract 32 from the ASCII code of your desired character and you will have the sixbit equivalent. Note that no lower case characters are supported in the sixbit character set, so it is suggestd that any text input that contains lower case characters be converted to upper case before encoding. The only time that standard ASCII text should appear is in the final base 26 payload output and barcode header.</t>
  </si>
  <si>
    <t>Six-bit reference codepage</t>
  </si>
  <si>
    <t>Six-bit</t>
  </si>
  <si>
    <t>7-bit ascii</t>
  </si>
  <si>
    <t>6-bit</t>
  </si>
  <si>
    <t>Character</t>
  </si>
  <si>
    <t>Six-bit text</t>
  </si>
  <si>
    <t>Binary data where every 6 bits of data represents a single character. Length of this fieldwill always be a multiple of 6</t>
  </si>
  <si>
    <t>14-bit binary number</t>
  </si>
  <si>
    <t>11-bit binary number</t>
  </si>
  <si>
    <t>Six-bit chars</t>
  </si>
  <si>
    <t>Start bit</t>
  </si>
  <si>
    <t>End bit</t>
  </si>
  <si>
    <t>Encoded value</t>
  </si>
  <si>
    <t>Human</t>
  </si>
  <si>
    <t>Whether this field is mandatory or optional. 
Note that optional fields are usually linked to a mandatory bitmap field specifying whether the optional field is in use or not.</t>
  </si>
  <si>
    <t>0x00 0x00 == two spaces in Six-bit == not set</t>
  </si>
  <si>
    <t>Retailers discretion, or Six-bit if PrintRetailerFreeUse = 1.</t>
  </si>
  <si>
    <t>Default values for all fields is 'zero'.  This means that unpopulated Six-bit fields will appear as a string filled with space characters.</t>
  </si>
  <si>
    <t>For group travel, excluding the lead passenger (would be 0 for a lone child passenger, and 1 for a lead passenger and one child companion).</t>
  </si>
  <si>
    <t>For group travel, excluding the lead passenger (would be 0 for a lone adult passenger, and 1 for a lead passenger and an adult companion).</t>
  </si>
  <si>
    <r>
      <t xml:space="preserve">Days </t>
    </r>
    <r>
      <rPr>
        <u/>
        <sz val="10"/>
        <rFont val="Arial"/>
        <family val="2"/>
      </rPr>
      <t>after</t>
    </r>
    <r>
      <rPr>
        <sz val="10"/>
        <rFont val="Arial"/>
        <family val="2"/>
      </rPr>
      <t xml:space="preserve"> startDate that the ticket should be accepted. i.e. for an SDS, which is valid for a single day, this field will be set to zero.</t>
    </r>
  </si>
  <si>
    <t>Set to 1 if the price paid is discounted from the railcard price or full price in some way, for example because of an on-line purchase discount.</t>
  </si>
  <si>
    <t>Defines the number of journey Legs and/or seat reservations are defined in this ticket. The RetailerFreeUse section starts immediaterly after the final used seat reservation, at the location 45bits*numberOfLegs from the end of this field. A full 4 legs can be stored if required.</t>
  </si>
  <si>
    <t>If set to 1 the entire retailerFreeUse section should be printed out by compliant scanners or display devices as plain text. This allows messages or additional entitlements/promotions to be simply displayed.</t>
  </si>
  <si>
    <t>5-digit number up to 99999
Use route code as in SDCI+ BE record Field 17: 'Route Code'.</t>
  </si>
  <si>
    <t>VersionNumber</t>
  </si>
  <si>
    <t>Always 00.</t>
  </si>
  <si>
    <r>
      <rPr>
        <strike/>
        <sz val="10"/>
        <color rgb="FFFF0000"/>
        <rFont val="Arial"/>
        <family val="2"/>
      </rPr>
      <t>00 (binary) used for versions 01-03 &amp; 01-04 when a “static barcode” is used e.g. for Print at Home tickets; whereas 01 (binary) should be used when any of the extra “dynamic features” of version 01-04 are used. The key feature of dynamic barcode on a mobile is that it can be deactivated and may contain additional dynamic data after the encrypted seal.</t>
    </r>
    <r>
      <rPr>
        <sz val="10"/>
        <color theme="1"/>
        <rFont val="Arial"/>
        <family val="2"/>
      </rPr>
      <t xml:space="preserve">
</t>
    </r>
    <r>
      <rPr>
        <sz val="10"/>
        <color rgb="FFFF0000"/>
        <rFont val="Arial"/>
        <family val="2"/>
      </rPr>
      <t>Field deprecated.</t>
    </r>
    <r>
      <rPr>
        <sz val="10"/>
        <color theme="1"/>
        <rFont val="Arial"/>
        <family val="2"/>
      </rPr>
      <t xml:space="preserve">
</t>
    </r>
  </si>
  <si>
    <r>
      <t>RSP - NonRevenue</t>
    </r>
    <r>
      <rPr>
        <strike/>
        <sz val="10"/>
        <color rgb="FFFF0000"/>
        <rFont val="Arial"/>
        <family val="2"/>
      </rPr>
      <t>/Unload Coupon</t>
    </r>
  </si>
  <si>
    <r>
      <t xml:space="preserve">0 = Live.
</t>
    </r>
    <r>
      <rPr>
        <sz val="10"/>
        <color rgb="FFFF0000"/>
        <rFont val="Arial"/>
        <family val="2"/>
      </rPr>
      <t>1 = Non Revenue mode</t>
    </r>
    <r>
      <rPr>
        <strike/>
        <sz val="10"/>
        <color rgb="FFFF0000"/>
        <rFont val="Arial"/>
        <family val="2"/>
      </rPr>
      <t>/Unload</t>
    </r>
    <r>
      <rPr>
        <sz val="10"/>
        <color rgb="FFFF0000"/>
        <rFont val="Arial"/>
        <family val="2"/>
      </rPr>
      <t>.</t>
    </r>
  </si>
  <si>
    <r>
      <t xml:space="preserve">0 = 1st class.
1 = Standard class </t>
    </r>
    <r>
      <rPr>
        <sz val="10"/>
        <color rgb="FFFF0000"/>
        <rFont val="Arial"/>
        <family val="2"/>
      </rPr>
      <t>or product without a class assigned.</t>
    </r>
  </si>
  <si>
    <t>ParentTicketReference</t>
  </si>
  <si>
    <t>If the barcode relates to an 'Excess' then the identity of the excessed ticket should be recorded (either the IssuingSystemUniqueEticketNumber in the case of barcoded tickets or the Ticket Number in the case of CCST), else this field should be populated with spaces.</t>
  </si>
  <si>
    <t>Always 1.</t>
  </si>
  <si>
    <t>Always 0</t>
  </si>
  <si>
    <t>Additional flag to assist barcode gateline logic for fares with a cross-London marker. 
Set to 1 if CROSS_LONDON_IND = 1 in Fare Flow file (see RSPS5045).
Otherwise set to 0.</t>
  </si>
  <si>
    <t>Always 00000.</t>
  </si>
  <si>
    <t xml:space="preserve">Field deprecated. Previously used for passenger ID. </t>
  </si>
  <si>
    <t xml:space="preserve">Field deprecated. Previously used for customer gender. </t>
  </si>
  <si>
    <t>0 = ordinary barcode
Base-30 character if sub-UTN</t>
  </si>
  <si>
    <t>0 = ordinary barcode
Integer 0-F if sub-UTN</t>
  </si>
  <si>
    <r>
      <t xml:space="preserve">Gates should not allow NonRevenue Coupons to pass. This bit should be set to 1 when system is operating in Non Revenue mode.
</t>
    </r>
    <r>
      <rPr>
        <strike/>
        <sz val="10"/>
        <color rgb="FFFF0000"/>
        <rFont val="Arial"/>
        <family val="2"/>
      </rPr>
      <t xml:space="preserve">for Test or other non-live products. It could also be used for server-activated tickets to indicate that the ticket was not valid for travel (e.g. until activated).
</t>
    </r>
  </si>
  <si>
    <r>
      <rPr>
        <sz val="10"/>
        <color rgb="FFFF0000"/>
        <rFont val="Arial"/>
        <family val="2"/>
      </rPr>
      <t xml:space="preserve">Field deprecated. </t>
    </r>
    <r>
      <rPr>
        <sz val="10"/>
        <rFont val="Arial"/>
        <family val="2"/>
      </rPr>
      <t>Previously indicated whether the barcode should be on paper or on a screen.</t>
    </r>
  </si>
  <si>
    <r>
      <rPr>
        <strike/>
        <sz val="10"/>
        <color rgb="FFFF0000"/>
        <rFont val="Arial"/>
        <family val="2"/>
      </rPr>
      <t>ValidityCode</t>
    </r>
    <r>
      <rPr>
        <sz val="10"/>
        <color theme="1"/>
        <rFont val="Arial"/>
        <family val="2"/>
      </rPr>
      <t xml:space="preserve"> </t>
    </r>
    <r>
      <rPr>
        <sz val="10"/>
        <color rgb="FFFF0000"/>
        <rFont val="Arial"/>
        <family val="2"/>
      </rPr>
      <t>RestrictionCode</t>
    </r>
  </si>
  <si>
    <r>
      <t xml:space="preserve">In order to ensure that scanning records are properly forwarded, the TIS should ensure that the UBI (Unique Barcode ID) is unique, if necessary using this BarcodeID field. If the BarcodeID is not encoded, then assume 0000 (binary), else encode binary value plus 1. The use of BarcodeIDs allows for additional security features to be encoded into multiple use tickets such as seasons and carnets, especially when optional server updates to tickets are employed. If the BarcodeID is used then the updated barcode should be encoded with the </t>
    </r>
    <r>
      <rPr>
        <strike/>
        <u/>
        <sz val="10"/>
        <color rgb="FFFF0000"/>
        <rFont val="Arial"/>
        <family val="2"/>
      </rPr>
      <t>remaining</t>
    </r>
    <r>
      <rPr>
        <strike/>
        <sz val="10"/>
        <color rgb="FFFF0000"/>
        <rFont val="Arial"/>
        <family val="2"/>
      </rPr>
      <t xml:space="preserve"> entries and exits. N.B. It is not necessary to use server updates to use this field.</t>
    </r>
  </si>
  <si>
    <r>
      <rPr>
        <strike/>
        <sz val="10"/>
        <color rgb="FFFF0000"/>
        <rFont val="Arial"/>
        <family val="2"/>
      </rPr>
      <t xml:space="preserve">IPESeal / </t>
    </r>
    <r>
      <rPr>
        <sz val="10"/>
        <color theme="1"/>
        <rFont val="Arial"/>
        <family val="2"/>
      </rPr>
      <t>SHA256</t>
    </r>
  </si>
  <si>
    <r>
      <rPr>
        <strike/>
        <sz val="10"/>
        <color rgb="FFFF0000"/>
        <rFont val="Arial"/>
        <family val="2"/>
      </rPr>
      <t xml:space="preserve">For ITSO compatibility, but if the NoIPEflag is set to '1' this field should be </t>
    </r>
    <r>
      <rPr>
        <sz val="10"/>
        <color theme="1"/>
        <rFont val="Arial"/>
        <family val="2"/>
      </rPr>
      <t>Populated by a SHA256 hash (truncated to most significant 64 bits) of previous 108 bytes to provide message integrity.</t>
    </r>
  </si>
  <si>
    <r>
      <t>Any spare space here is retailer free use, including unused legs</t>
    </r>
    <r>
      <rPr>
        <strike/>
        <sz val="10"/>
        <color rgb="FFFF0000"/>
        <rFont val="Arial"/>
        <family val="2"/>
      </rPr>
      <t>, and may be extended into the ITSO space depending on NoIPEflag=1 accordingly. Available space will be between 85 and 350 bits of data</t>
    </r>
    <r>
      <rPr>
        <sz val="10"/>
        <color theme="1"/>
        <rFont val="Arial"/>
        <family val="2"/>
      </rPr>
      <t>.</t>
    </r>
  </si>
  <si>
    <r>
      <rPr>
        <strike/>
        <sz val="10"/>
        <color rgb="FFFF0000"/>
        <rFont val="Arial"/>
        <family val="2"/>
      </rPr>
      <t xml:space="preserve">777 to </t>
    </r>
    <r>
      <rPr>
        <sz val="10"/>
        <color theme="1"/>
        <rFont val="Arial"/>
        <family val="2"/>
      </rPr>
      <t>863</t>
    </r>
  </si>
  <si>
    <t>Price paid in pence, accepts values up to £20,971.52.</t>
  </si>
  <si>
    <t xml:space="preserve">0: prevents midnight being read from blank field; 
1: e.g. valid from 9:30 
2: ticket for a specific train at the given time (TimeValidFrom), scanners would have a tolerance set for how much earlier or later it will accept (e.g. at a gate)
3: Not used. Set to 0 for optional reservations
</t>
  </si>
  <si>
    <t>Start of ticket validity, using the DATE datatype from EN1545, or date of departure of first reserved leg if DepartTimeFlag is set to 2 (specific departure time).</t>
  </si>
  <si>
    <t>Set to 0 unless this is a sub-UTN (e.g. as used by sTicket, RSPS3035), In which case it will be a base-30 character.</t>
  </si>
  <si>
    <r>
      <rPr>
        <sz val="10"/>
        <color rgb="FFFF0000"/>
        <rFont val="Arial"/>
        <family val="2"/>
      </rPr>
      <t xml:space="preserve">Field deprecated. Supplements are issued as a separate barcode.
</t>
    </r>
    <r>
      <rPr>
        <sz val="10"/>
        <color theme="1"/>
        <rFont val="Arial"/>
        <family val="2"/>
      </rPr>
      <t xml:space="preserve">
</t>
    </r>
    <r>
      <rPr>
        <strike/>
        <sz val="10"/>
        <color rgb="FFFF0000"/>
        <rFont val="Arial"/>
        <family val="2"/>
      </rPr>
      <t>3 chars from Fares Data - Supplements File</t>
    </r>
  </si>
  <si>
    <t>Identifies the version of RSPS3001 that a barcode is compliant with and may allow certain validation rules to be targeted at specific barcodes.</t>
  </si>
  <si>
    <r>
      <rPr>
        <strike/>
        <sz val="10"/>
        <color rgb="FFFF0000"/>
        <rFont val="Arial"/>
        <family val="2"/>
      </rPr>
      <t>If this field is set, this means that the coupon has to be activated by a server system prior to being issued to the passenger, and is only to be accepted for a limited duration after the time indicated in TimeValidFrom field on the date indicated on the StartDate. This would commonly be used for individual Carnet tickets on a route that had very few guards and no gates to ensure Carnet tickets were activated and clipped when guards weren't present, by only issuing the valid barcode to the passenger when the passenger "activated" the carnet ticket, together with server verified times and dates. It may also be used for limited duration tickets, encoded with static barcodes e.g. printed at a TVM or by the guard ready-activated, with the expiration TIME printed clearly on the ticket for the ease of guards.</t>
    </r>
    <r>
      <rPr>
        <sz val="10"/>
        <color theme="1"/>
        <rFont val="Arial"/>
        <family val="2"/>
      </rPr>
      <t xml:space="preserve">
</t>
    </r>
    <r>
      <rPr>
        <sz val="10"/>
        <color rgb="FFFF0000"/>
        <rFont val="Arial"/>
        <family val="2"/>
      </rPr>
      <t xml:space="preserve">
Where LimitedDuration applied (e.g. for sTicket fulfilment method RSPS3035), a barcode will be accepted for the period indicated by the LimitedDuration value after the time indicated in TimeValidFrom field on the date indicated on the StartDate. The barcode will be rejected after this time.
Otherwise set to 0 (= No limited duration).</t>
    </r>
  </si>
  <si>
    <t>Two-character Restriction_Code from the Flow Fare file of the RDG Fares data feed (RSPS5045).</t>
  </si>
  <si>
    <r>
      <t xml:space="preserve">Indication that manual check of ticket is required. </t>
    </r>
    <r>
      <rPr>
        <sz val="10"/>
        <color rgb="FFFF0000"/>
        <rFont val="Arial"/>
        <family val="2"/>
      </rPr>
      <t>This should be set to 1 if this ticket is valid only with another ticket, as in the case of an Excess or an Upgrade.</t>
    </r>
    <r>
      <rPr>
        <sz val="10"/>
        <color theme="1"/>
        <rFont val="Arial"/>
        <family val="2"/>
      </rPr>
      <t xml:space="preserve">
</t>
    </r>
    <r>
      <rPr>
        <sz val="10"/>
        <color rgb="FFFF0000"/>
        <rFont val="Arial"/>
        <family val="2"/>
      </rPr>
      <t>Otherwise set to 0.</t>
    </r>
  </si>
  <si>
    <r>
      <rPr>
        <strike/>
        <sz val="10"/>
        <color rgb="FFFF0000"/>
        <rFont val="Arial"/>
        <family val="2"/>
      </rPr>
      <t xml:space="preserve">0 = Single is also used for bi-directional carnet products, where each use of the carnet allows a journey in either direction. </t>
    </r>
    <r>
      <rPr>
        <sz val="10"/>
        <rFont val="Arial"/>
        <family val="2"/>
      </rPr>
      <t xml:space="preserve">
</t>
    </r>
    <r>
      <rPr>
        <strike/>
        <sz val="10"/>
        <color rgb="FFFF0000"/>
        <rFont val="Arial"/>
        <family val="2"/>
      </rPr>
      <t>Optional data must be encoded into season tickets, so that NumberOfDaysValid is encoded.</t>
    </r>
  </si>
  <si>
    <r>
      <t>Where product requires a Photoc</t>
    </r>
    <r>
      <rPr>
        <sz val="10"/>
        <rFont val="Arial"/>
        <family val="2"/>
      </rPr>
      <t>ard ID</t>
    </r>
    <r>
      <rPr>
        <sz val="10"/>
        <color theme="1"/>
        <rFont val="Arial"/>
        <family val="2"/>
      </rPr>
      <t xml:space="preserve"> (such as a season ticket), the Photocard Number is captured in full in this field.
</t>
    </r>
    <r>
      <rPr>
        <sz val="10"/>
        <color rgb="FFFF0000"/>
        <rFont val="Arial"/>
        <family val="2"/>
      </rPr>
      <t>Otherwise set to spaces or an internal reference.</t>
    </r>
  </si>
  <si>
    <t>1 = no sub-UTN.
0 = sub-UTN used (e.g. for sTicket).</t>
  </si>
  <si>
    <t>Value of 0 used by validation equipment to determine whether sub-UTN is being used and inform back-office processing.
Value of 0 previously indicated the inclusion of an ITSO IPE in the RetailerFreeUse section.</t>
  </si>
  <si>
    <t>Set to 0 unless this is a sub-UTN (e.g. as used by sTicket, RSPS3035), In which case it will be set to an integer. Together with the previous field these encode the coupon number from 0 to 479: B0, B1, B2, etc.</t>
  </si>
  <si>
    <r>
      <rPr>
        <strike/>
        <sz val="10"/>
        <color rgb="FFFF0000"/>
        <rFont val="Arial"/>
        <family val="2"/>
      </rPr>
      <t xml:space="preserve">NoIPEflag </t>
    </r>
    <r>
      <rPr>
        <sz val="10"/>
        <color rgb="FFFF0000"/>
        <rFont val="Arial"/>
        <family val="2"/>
      </rPr>
      <t xml:space="preserve"> SubUTNflag</t>
    </r>
  </si>
  <si>
    <r>
      <t>Checksum</t>
    </r>
    <r>
      <rPr>
        <strike/>
        <sz val="10"/>
        <color rgb="FFFF0000"/>
        <rFont val="Arial"/>
        <family val="2"/>
      </rPr>
      <t>/RFU</t>
    </r>
  </si>
  <si>
    <t>Single ticket</t>
  </si>
  <si>
    <t>Supplement</t>
  </si>
  <si>
    <t>Excess</t>
  </si>
  <si>
    <t>C8F23B8HG</t>
  </si>
  <si>
    <t>AAA</t>
  </si>
  <si>
    <t>BUA</t>
  </si>
  <si>
    <t>SOR</t>
  </si>
  <si>
    <t>7DS</t>
  </si>
  <si>
    <t>MQA</t>
  </si>
  <si>
    <t>N37</t>
  </si>
  <si>
    <t>DDH</t>
  </si>
  <si>
    <t>I120</t>
  </si>
  <si>
    <t>Advance ticket</t>
  </si>
  <si>
    <t>2KS</t>
  </si>
  <si>
    <t>SGI</t>
  </si>
  <si>
    <t>AS</t>
  </si>
  <si>
    <t>Return ticket (outbound)</t>
  </si>
  <si>
    <t>Return ticket (inbound)</t>
  </si>
  <si>
    <t>FDS</t>
  </si>
  <si>
    <t>LG</t>
  </si>
  <si>
    <t>C0</t>
  </si>
  <si>
    <t>PSC</t>
  </si>
  <si>
    <t>MHE9010</t>
  </si>
  <si>
    <t>B3</t>
  </si>
  <si>
    <t>AB23B8HGC8F</t>
  </si>
  <si>
    <t>ZHA</t>
  </si>
  <si>
    <t>PRM</t>
  </si>
  <si>
    <t>ZWM</t>
  </si>
  <si>
    <t>Hexadecimal</t>
  </si>
  <si>
    <t>15-bit binary number</t>
  </si>
  <si>
    <t>Numbering system with base 16 represented by characters 0-9, then A-F.</t>
  </si>
  <si>
    <t>Hex</t>
  </si>
  <si>
    <r>
      <rPr>
        <strike/>
        <sz val="10"/>
        <color rgb="FFFF0000"/>
        <rFont val="Arial"/>
        <family val="2"/>
      </rPr>
      <t>BIN</t>
    </r>
    <r>
      <rPr>
        <sz val="10"/>
        <color rgb="FFFF0000"/>
        <rFont val="Arial"/>
        <family val="2"/>
      </rPr>
      <t>Hex</t>
    </r>
  </si>
  <si>
    <r>
      <t xml:space="preserve">Coach letter followed by Seat Direction; or Coach Letter followed by Berth allocation "L" or "U" for lower and upper births respectively.
</t>
    </r>
    <r>
      <rPr>
        <sz val="10"/>
        <color rgb="FFFF0000"/>
        <rFont val="Arial"/>
        <family val="2"/>
      </rPr>
      <t>Where no direction is provided, a space character is used.</t>
    </r>
  </si>
  <si>
    <r>
      <rPr>
        <sz val="10"/>
        <color rgb="FFFF0000"/>
        <rFont val="Arial"/>
        <family val="2"/>
      </rPr>
      <t>A standalone supplement has its own barcode issued separately. Therefore field always set to 0.</t>
    </r>
    <r>
      <rPr>
        <sz val="10"/>
        <color theme="1"/>
        <rFont val="Arial"/>
        <family val="2"/>
      </rPr>
      <t xml:space="preserve">
</t>
    </r>
    <r>
      <rPr>
        <strike/>
        <sz val="10"/>
        <color rgb="FFFF0000"/>
        <rFont val="Arial"/>
        <family val="2"/>
      </rPr>
      <t>This provides guards an indication that additional supplements apply to the product, which are not encoded into the barcode. E.g. A product might have both a meal and a car park ticket but both might not be encoded into the supplements field. </t>
    </r>
  </si>
  <si>
    <r>
      <rPr>
        <sz val="10"/>
        <color rgb="FFFF0000"/>
        <rFont val="Arial"/>
        <family val="2"/>
      </rPr>
      <t>Field not currently used. Separate barcode is issued for each carnet trip.</t>
    </r>
    <r>
      <rPr>
        <sz val="10"/>
        <color theme="1"/>
        <rFont val="Arial"/>
        <family val="2"/>
      </rPr>
      <t xml:space="preserve">
An alternative implementation for carnet products.
If CarnetCount is non-zero then this barcode can be used for multiple journeys. The CarnetCount is the number of times this ticket can be used beyond the default single use of this barcode ticket i.e. If carnetCount is 9 then the barcode is the equivalent of a ten ticket carnet. This allows carnet upto x64 uses of the same product.</t>
    </r>
  </si>
  <si>
    <r>
      <rPr>
        <sz val="10"/>
        <color rgb="FFFF0000"/>
        <rFont val="Arial"/>
        <family val="2"/>
      </rPr>
      <t>Field not currently used. Data not available to barcode issuers to identify OSI.</t>
    </r>
    <r>
      <rPr>
        <sz val="10"/>
        <color theme="1"/>
        <rFont val="Arial"/>
        <family val="2"/>
      </rPr>
      <t xml:space="preserve">
Inclusion of this NLC (typically a Group NLC) other than London allows an additional automatic entry and exit at one other common Out of Station Interchange (where gates are barcode enabled). Less frequent OSI entry/exit can be via manual gateline. Blank (default) means that no automatic OSI is included, but that doesn't prevent manual OSI.</t>
    </r>
  </si>
  <si>
    <r>
      <t xml:space="preserve">Important for enforcing purchase before travel policies, TIME datatype, from EN1545.
</t>
    </r>
    <r>
      <rPr>
        <sz val="10"/>
        <color rgb="FFFF0000"/>
        <rFont val="Arial"/>
        <family val="2"/>
      </rPr>
      <t>Note: Use UK local time.</t>
    </r>
  </si>
  <si>
    <r>
      <t xml:space="preserve">For Time Specific Journeys, affected by DepartTimeFlag, using ITSO Time datatype, from EN1545
</t>
    </r>
    <r>
      <rPr>
        <sz val="10"/>
        <color rgb="FFFF0000"/>
        <rFont val="Arial"/>
        <family val="2"/>
      </rPr>
      <t>Note: Use local UK time.</t>
    </r>
  </si>
  <si>
    <r>
      <t xml:space="preserve">1 = </t>
    </r>
    <r>
      <rPr>
        <b/>
        <sz val="10"/>
        <color rgb="FFFF0000"/>
        <rFont val="Arial"/>
        <family val="2"/>
      </rPr>
      <t>02-03</t>
    </r>
    <r>
      <rPr>
        <b/>
        <sz val="10"/>
        <color theme="1"/>
        <rFont val="Arial"/>
        <family val="2"/>
      </rPr>
      <t xml:space="preserve">.
2 = 02-00.
</t>
    </r>
    <r>
      <rPr>
        <b/>
        <sz val="10"/>
        <rFont val="Arial"/>
        <family val="2"/>
      </rPr>
      <t>3 = 02-01.
0 = 02-02.</t>
    </r>
  </si>
  <si>
    <t>Season ticket isssued as a PRT</t>
  </si>
  <si>
    <t>Season ticket issued as an sTicket</t>
  </si>
  <si>
    <t>Ranger or rover issued as a PRT</t>
  </si>
  <si>
    <t>Ranger or rover issued as an sTicket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</si>
</sst>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Calibri"/>
      <family val="2"/>
      <scheme val="minor"/>
    </font>
    <font>
      <sz val="10"/>
      <color rgb="FFFF0000"/>
      <name val="Arial"/>
      <family val="2"/>
    </font>
    <font>
      <sz val="10"/>
      <name val="Arial"/>
      <family val="2"/>
    </font>
    <font>
      <sz val="10"/>
      <color theme="1"/>
      <name val="Arial"/>
      <family val="2"/>
    </font>
    <font>
      <u/>
      <sz val="10"/>
      <name val="Arial"/>
      <family val="2"/>
    </font>
    <font>
      <b/>
      <sz val="10"/>
      <name val="Arial"/>
      <family val="2"/>
    </font>
    <font>
      <i/>
      <sz val="10"/>
      <name val="Arial"/>
      <family val="2"/>
    </font>
    <font>
      <b/>
      <sz val="10"/>
      <color theme="1"/>
      <name val="Arial"/>
      <family val="2"/>
    </font>
    <font>
      <sz val="10"/>
      <color theme="1"/>
      <name val="Arial"/>
      <family val="2"/>
    </font>
    <font>
      <strike/>
      <sz val="10"/>
      <color rgb="FFFF0000"/>
      <name val="Arial"/>
      <family val="2"/>
    </font>
    <font>
      <strike/>
      <u/>
      <sz val="10"/>
      <color rgb="FFFF0000"/>
      <name val="Arial"/>
      <family val="2"/>
    </font>
    <font>
      <b/>
      <strike/>
      <sz val="10"/>
      <color rgb="FFFF0000"/>
      <name val="Arial"/>
      <family val="2"/>
    </font>
    <font>
      <sz val="10"/>
      <color rgb="FF000000"/>
      <name val="Arial"/>
      <family val="2"/>
    </font>
    <font>
      <b/>
      <sz val="10"/>
      <color rgb="FFFF0000"/>
      <name val="Arial"/>
      <family val="2"/>
    </font>
  </fonts>
  <fills count="4">
    <fill>
      <patternFill patternType="none"/>
    </fill>
    <fill>
      <patternFill patternType="gray125"/>
    </fill>
    <fill>
      <patternFill patternType="solid">
        <fgColor theme="5" tint="0.59999389629810485"/>
        <bgColor theme="5" tint="0.59999389629810485"/>
      </patternFill>
    </fill>
    <fill>
      <patternFill patternType="solid">
        <fgColor rgb="FFFFC000"/>
        <bgColor indexed="64"/>
      </patternFill>
    </fill>
  </fills>
  <borders count="41">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bottom/>
      <diagonal/>
    </border>
  </borders>
  <cellStyleXfs count="1">
    <xf numFmtId="0" fontId="0" fillId="0" borderId="0"/>
  </cellStyleXfs>
  <cellXfs count="131">
    <xf numFmtId="0" fontId="0" fillId="0" borderId="0" xfId="0"/>
    <xf numFmtId="0" fontId="1" fillId="0" borderId="2" xfId="0" applyFont="1" applyBorder="1" applyAlignment="1">
      <alignment horizontal="center" vertical="top" wrapText="1"/>
    </xf>
    <xf numFmtId="0" fontId="2" fillId="0" borderId="9" xfId="0" applyFont="1" applyBorder="1" applyAlignment="1">
      <alignment vertical="top" wrapText="1"/>
    </xf>
    <xf numFmtId="0" fontId="3" fillId="0" borderId="9" xfId="0" applyFont="1" applyBorder="1" applyAlignment="1">
      <alignment horizontal="center" vertical="top" wrapText="1"/>
    </xf>
    <xf numFmtId="0" fontId="2" fillId="0" borderId="10" xfId="0" applyFont="1" applyBorder="1" applyAlignment="1">
      <alignment vertical="top" wrapText="1"/>
    </xf>
    <xf numFmtId="0" fontId="5" fillId="0" borderId="17" xfId="0" applyFont="1" applyBorder="1" applyAlignment="1">
      <alignment horizontal="left" vertical="top" wrapText="1"/>
    </xf>
    <xf numFmtId="0" fontId="5" fillId="0" borderId="9" xfId="0" applyFont="1" applyBorder="1" applyAlignment="1">
      <alignment horizontal="left" vertical="top" wrapText="1"/>
    </xf>
    <xf numFmtId="0" fontId="5" fillId="0" borderId="13" xfId="0" applyFont="1" applyBorder="1" applyAlignment="1">
      <alignment horizontal="left" vertical="top" wrapText="1"/>
    </xf>
    <xf numFmtId="0" fontId="5" fillId="0" borderId="25" xfId="0" applyFont="1" applyBorder="1" applyAlignment="1">
      <alignment vertical="top" wrapText="1"/>
    </xf>
    <xf numFmtId="0" fontId="5" fillId="0" borderId="25" xfId="0" applyFont="1" applyBorder="1" applyAlignment="1">
      <alignment horizontal="right" vertical="top" wrapText="1"/>
    </xf>
    <xf numFmtId="0" fontId="5" fillId="0" borderId="25" xfId="0" applyFont="1" applyBorder="1" applyAlignment="1">
      <alignment horizontal="left" vertical="top" wrapText="1"/>
    </xf>
    <xf numFmtId="0" fontId="2" fillId="0" borderId="3" xfId="0" applyFont="1" applyBorder="1" applyAlignment="1">
      <alignment vertical="top" wrapText="1"/>
    </xf>
    <xf numFmtId="0" fontId="2" fillId="0" borderId="3" xfId="0" applyFont="1" applyBorder="1" applyAlignment="1">
      <alignment horizontal="center" vertical="top" wrapText="1"/>
    </xf>
    <xf numFmtId="0" fontId="2" fillId="0" borderId="4"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wrapText="1"/>
    </xf>
    <xf numFmtId="0" fontId="3" fillId="0" borderId="1" xfId="0" applyFont="1" applyBorder="1" applyAlignment="1">
      <alignment horizontal="center"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11" xfId="0" applyFont="1" applyBorder="1" applyAlignment="1">
      <alignment horizontal="center" vertical="top" wrapText="1"/>
    </xf>
    <xf numFmtId="0" fontId="3" fillId="0" borderId="9" xfId="0" applyFont="1" applyBorder="1" applyAlignment="1">
      <alignment horizontal="left" vertical="top" wrapText="1"/>
    </xf>
    <xf numFmtId="0" fontId="3" fillId="0" borderId="13" xfId="0" applyFont="1" applyBorder="1" applyAlignment="1">
      <alignment horizontal="left" vertical="top" wrapText="1"/>
    </xf>
    <xf numFmtId="0" fontId="3" fillId="0" borderId="13" xfId="0" applyFont="1" applyBorder="1" applyAlignment="1">
      <alignment vertical="top" wrapText="1"/>
    </xf>
    <xf numFmtId="0" fontId="3" fillId="0" borderId="17" xfId="0" applyFont="1" applyBorder="1" applyAlignment="1">
      <alignment vertical="top" wrapText="1"/>
    </xf>
    <xf numFmtId="0" fontId="3" fillId="0" borderId="19" xfId="0" applyFont="1" applyBorder="1" applyAlignment="1">
      <alignment vertical="top" wrapText="1"/>
    </xf>
    <xf numFmtId="0" fontId="3" fillId="0" borderId="3" xfId="0" applyFont="1" applyBorder="1" applyAlignment="1">
      <alignment vertical="top" wrapText="1"/>
    </xf>
    <xf numFmtId="0" fontId="3" fillId="0" borderId="3" xfId="0" applyFont="1" applyBorder="1" applyAlignment="1">
      <alignment horizontal="left" vertical="top" wrapText="1"/>
    </xf>
    <xf numFmtId="0" fontId="3" fillId="0" borderId="3" xfId="0" applyFont="1" applyBorder="1" applyAlignment="1">
      <alignment horizontal="righ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25" xfId="0" applyFont="1" applyBorder="1" applyAlignment="1">
      <alignment vertical="top" wrapText="1"/>
    </xf>
    <xf numFmtId="0" fontId="5" fillId="0" borderId="0" xfId="0" applyFont="1" applyAlignment="1">
      <alignment vertical="top"/>
    </xf>
    <xf numFmtId="0" fontId="5" fillId="0" borderId="0" xfId="0" applyFont="1" applyAlignment="1">
      <alignment horizontal="left" vertical="top"/>
    </xf>
    <xf numFmtId="0" fontId="2" fillId="0" borderId="0" xfId="0" applyFont="1" applyAlignment="1">
      <alignment vertical="top" wrapText="1"/>
    </xf>
    <xf numFmtId="0" fontId="3" fillId="0" borderId="4" xfId="0" applyFont="1" applyBorder="1" applyAlignment="1">
      <alignment vertical="top" wrapText="1"/>
    </xf>
    <xf numFmtId="0" fontId="3" fillId="0" borderId="26" xfId="0" applyFont="1" applyBorder="1" applyAlignment="1">
      <alignment vertical="top" wrapText="1"/>
    </xf>
    <xf numFmtId="0" fontId="3" fillId="0" borderId="0" xfId="0" applyFont="1" applyAlignment="1">
      <alignment vertical="top"/>
    </xf>
    <xf numFmtId="0" fontId="3" fillId="0" borderId="9" xfId="0" applyFont="1" applyBorder="1" applyAlignment="1">
      <alignment vertical="top"/>
    </xf>
    <xf numFmtId="0" fontId="3" fillId="0" borderId="0" xfId="0" applyFont="1" applyAlignment="1">
      <alignment horizontal="left" vertical="top"/>
    </xf>
    <xf numFmtId="0" fontId="3" fillId="0" borderId="9" xfId="0" applyFont="1" applyBorder="1" applyAlignment="1">
      <alignment horizontal="center" vertical="center"/>
    </xf>
    <xf numFmtId="0" fontId="2" fillId="0" borderId="8" xfId="0" applyFont="1" applyBorder="1" applyAlignment="1">
      <alignment horizontal="center" vertical="top" wrapText="1"/>
    </xf>
    <xf numFmtId="0" fontId="2" fillId="0" borderId="21" xfId="0" applyFont="1" applyBorder="1" applyAlignment="1">
      <alignment horizontal="center" vertical="top" wrapText="1"/>
    </xf>
    <xf numFmtId="0" fontId="2" fillId="0" borderId="24" xfId="0" applyFont="1" applyBorder="1" applyAlignment="1">
      <alignment horizontal="center" vertical="top" wrapText="1"/>
    </xf>
    <xf numFmtId="0" fontId="2" fillId="0" borderId="28" xfId="0" applyFont="1" applyBorder="1" applyAlignment="1">
      <alignment vertical="top" wrapText="1"/>
    </xf>
    <xf numFmtId="0" fontId="3" fillId="0" borderId="21" xfId="0" applyFont="1" applyBorder="1" applyAlignment="1">
      <alignment horizontal="center" vertical="center"/>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3" fillId="0" borderId="11" xfId="0" applyFont="1" applyBorder="1" applyAlignment="1">
      <alignment horizontal="center" vertical="center"/>
    </xf>
    <xf numFmtId="0" fontId="3" fillId="0" borderId="35" xfId="0" applyFont="1" applyBorder="1" applyAlignment="1">
      <alignment horizontal="center" vertical="center"/>
    </xf>
    <xf numFmtId="0" fontId="5" fillId="3" borderId="31" xfId="0" applyFont="1" applyFill="1" applyBorder="1" applyAlignment="1">
      <alignment horizontal="center" vertical="top"/>
    </xf>
    <xf numFmtId="0" fontId="5" fillId="3" borderId="32" xfId="0" applyFont="1" applyFill="1" applyBorder="1" applyAlignment="1">
      <alignment horizontal="center" vertical="top"/>
    </xf>
    <xf numFmtId="0" fontId="5" fillId="3" borderId="33" xfId="0" applyFont="1" applyFill="1" applyBorder="1" applyAlignment="1">
      <alignment horizontal="center" vertical="top"/>
    </xf>
    <xf numFmtId="0" fontId="3" fillId="0" borderId="21" xfId="0" applyFont="1" applyBorder="1" applyAlignment="1">
      <alignment vertical="top"/>
    </xf>
    <xf numFmtId="0" fontId="2" fillId="0" borderId="30" xfId="0" applyFont="1" applyBorder="1" applyAlignment="1">
      <alignment vertical="top" wrapText="1"/>
    </xf>
    <xf numFmtId="0" fontId="3" fillId="0" borderId="30" xfId="0" applyFont="1" applyBorder="1" applyAlignment="1">
      <alignment vertical="top" wrapText="1"/>
    </xf>
    <xf numFmtId="0" fontId="3" fillId="0" borderId="34" xfId="0" applyFont="1" applyBorder="1" applyAlignment="1">
      <alignment vertical="top"/>
    </xf>
    <xf numFmtId="0" fontId="3" fillId="0" borderId="11" xfId="0" applyFont="1" applyBorder="1" applyAlignment="1">
      <alignment vertical="top"/>
    </xf>
    <xf numFmtId="0" fontId="2" fillId="0" borderId="35" xfId="0" applyFont="1" applyBorder="1" applyAlignment="1">
      <alignment vertical="top" wrapText="1"/>
    </xf>
    <xf numFmtId="0" fontId="5" fillId="3" borderId="15" xfId="0" applyFont="1" applyFill="1" applyBorder="1" applyAlignment="1">
      <alignment vertical="top" wrapText="1"/>
    </xf>
    <xf numFmtId="0" fontId="5" fillId="3" borderId="20" xfId="0" applyFont="1" applyFill="1" applyBorder="1" applyAlignment="1">
      <alignment vertical="top" wrapText="1"/>
    </xf>
    <xf numFmtId="0" fontId="5" fillId="3" borderId="23" xfId="0" applyFont="1" applyFill="1" applyBorder="1" applyAlignment="1">
      <alignment vertical="top" wrapText="1"/>
    </xf>
    <xf numFmtId="0" fontId="5" fillId="3" borderId="31" xfId="0" applyFont="1" applyFill="1" applyBorder="1" applyAlignment="1">
      <alignment vertical="top"/>
    </xf>
    <xf numFmtId="0" fontId="5" fillId="3" borderId="32" xfId="0" applyFont="1" applyFill="1" applyBorder="1" applyAlignment="1">
      <alignment vertical="top"/>
    </xf>
    <xf numFmtId="0" fontId="5" fillId="3" borderId="33" xfId="0" applyFont="1" applyFill="1" applyBorder="1" applyAlignment="1">
      <alignment vertical="top"/>
    </xf>
    <xf numFmtId="0" fontId="2" fillId="0" borderId="16" xfId="0" applyFont="1" applyBorder="1" applyAlignment="1">
      <alignment horizontal="center" vertical="top" wrapText="1"/>
    </xf>
    <xf numFmtId="0" fontId="2" fillId="0" borderId="2" xfId="0" applyFont="1" applyBorder="1" applyAlignment="1">
      <alignment horizontal="center" vertical="top" wrapText="1"/>
    </xf>
    <xf numFmtId="0" fontId="3" fillId="0" borderId="35" xfId="0" applyFont="1" applyBorder="1" applyAlignment="1">
      <alignment vertical="top" wrapText="1"/>
    </xf>
    <xf numFmtId="0" fontId="3" fillId="0" borderId="37" xfId="0" applyFont="1" applyBorder="1" applyAlignment="1">
      <alignment vertical="top" wrapText="1"/>
    </xf>
    <xf numFmtId="0" fontId="3" fillId="0" borderId="36" xfId="0" applyFont="1" applyBorder="1" applyAlignment="1">
      <alignment horizontal="center" vertical="top" wrapText="1"/>
    </xf>
    <xf numFmtId="0" fontId="7" fillId="0" borderId="9" xfId="0" applyFont="1" applyBorder="1" applyAlignment="1">
      <alignment vertical="top" wrapText="1"/>
    </xf>
    <xf numFmtId="0" fontId="1" fillId="0" borderId="9" xfId="0" applyFont="1" applyBorder="1" applyAlignment="1">
      <alignment vertical="top" wrapText="1"/>
    </xf>
    <xf numFmtId="0" fontId="8" fillId="0" borderId="9" xfId="0" applyFont="1" applyBorder="1" applyAlignment="1">
      <alignment vertical="top" wrapText="1"/>
    </xf>
    <xf numFmtId="0" fontId="1" fillId="0" borderId="30" xfId="0" applyFont="1" applyBorder="1" applyAlignment="1">
      <alignment vertical="top" wrapText="1"/>
    </xf>
    <xf numFmtId="0" fontId="9" fillId="0" borderId="1" xfId="0" applyFont="1" applyBorder="1" applyAlignment="1">
      <alignment horizontal="center" vertical="center" textRotation="90" wrapText="1"/>
    </xf>
    <xf numFmtId="0" fontId="9" fillId="0" borderId="2" xfId="0" applyFont="1" applyBorder="1" applyAlignment="1">
      <alignment horizontal="center" vertical="top" textRotation="90" wrapText="1"/>
    </xf>
    <xf numFmtId="0" fontId="9" fillId="0" borderId="3" xfId="0" applyFont="1" applyBorder="1" applyAlignment="1">
      <alignment vertical="top" wrapText="1"/>
    </xf>
    <xf numFmtId="0" fontId="9" fillId="0" borderId="3" xfId="0" applyFont="1" applyBorder="1" applyAlignment="1">
      <alignment horizontal="left" vertical="top" wrapText="1"/>
    </xf>
    <xf numFmtId="0" fontId="9" fillId="0" borderId="3" xfId="0" applyFont="1" applyBorder="1" applyAlignment="1">
      <alignment horizontal="right" vertical="top" wrapText="1"/>
    </xf>
    <xf numFmtId="0" fontId="9" fillId="0" borderId="4" xfId="0" applyFont="1" applyBorder="1" applyAlignment="1">
      <alignment vertical="top" wrapText="1"/>
    </xf>
    <xf numFmtId="0" fontId="9" fillId="0" borderId="16" xfId="0" applyFont="1" applyBorder="1" applyAlignment="1">
      <alignment horizontal="center" vertical="top" textRotation="90" wrapText="1"/>
    </xf>
    <xf numFmtId="0" fontId="11" fillId="0" borderId="17" xfId="0" applyFont="1" applyBorder="1" applyAlignment="1">
      <alignment horizontal="left" vertical="top" wrapText="1"/>
    </xf>
    <xf numFmtId="0" fontId="9" fillId="0" borderId="17" xfId="0" applyFont="1" applyBorder="1" applyAlignment="1">
      <alignment vertical="top" wrapText="1"/>
    </xf>
    <xf numFmtId="0" fontId="9" fillId="0" borderId="21" xfId="0" applyFont="1" applyBorder="1" applyAlignment="1">
      <alignment horizontal="center" vertical="top" wrapText="1"/>
    </xf>
    <xf numFmtId="0" fontId="11" fillId="0" borderId="9" xfId="0" applyFont="1" applyBorder="1" applyAlignment="1">
      <alignment horizontal="left" vertical="top" wrapText="1"/>
    </xf>
    <xf numFmtId="0" fontId="9" fillId="0" borderId="9" xfId="0" applyFont="1" applyBorder="1" applyAlignment="1">
      <alignment vertical="top" wrapText="1"/>
    </xf>
    <xf numFmtId="0" fontId="9" fillId="0" borderId="24" xfId="0" applyFont="1" applyBorder="1" applyAlignment="1">
      <alignment horizontal="center" vertical="top" wrapText="1"/>
    </xf>
    <xf numFmtId="0" fontId="11" fillId="0" borderId="13" xfId="0" applyFont="1" applyBorder="1" applyAlignment="1">
      <alignment horizontal="left" vertical="top" wrapText="1"/>
    </xf>
    <xf numFmtId="0" fontId="9" fillId="0" borderId="13" xfId="0" applyFont="1" applyBorder="1" applyAlignment="1">
      <alignment vertical="top" wrapText="1"/>
    </xf>
    <xf numFmtId="0" fontId="9" fillId="0" borderId="5" xfId="0" applyFont="1" applyBorder="1" applyAlignment="1">
      <alignment horizontal="center" vertical="center" textRotation="90" wrapText="1"/>
    </xf>
    <xf numFmtId="0" fontId="1" fillId="0" borderId="27" xfId="0" applyFont="1" applyBorder="1" applyAlignment="1">
      <alignment horizontal="center" vertical="top" wrapText="1"/>
    </xf>
    <xf numFmtId="0" fontId="12" fillId="0" borderId="0" xfId="0" applyFont="1" applyAlignment="1">
      <alignment vertical="top" wrapText="1"/>
    </xf>
    <xf numFmtId="0" fontId="3" fillId="0" borderId="11" xfId="0" applyFont="1" applyBorder="1" applyAlignment="1">
      <alignment horizontal="left" vertical="top" wrapText="1"/>
    </xf>
    <xf numFmtId="0" fontId="3" fillId="0" borderId="40" xfId="0" applyFont="1" applyBorder="1" applyAlignment="1">
      <alignment vertical="top" wrapText="1"/>
    </xf>
    <xf numFmtId="0" fontId="1" fillId="0" borderId="6" xfId="0" applyFont="1" applyBorder="1" applyAlignment="1">
      <alignment vertical="top" wrapText="1"/>
    </xf>
    <xf numFmtId="0" fontId="2" fillId="0" borderId="9" xfId="0" applyFont="1" applyBorder="1" applyAlignment="1">
      <alignment horizontal="center" vertical="top" wrapText="1"/>
    </xf>
    <xf numFmtId="0" fontId="3" fillId="0" borderId="8" xfId="0" applyFont="1" applyBorder="1" applyAlignment="1">
      <alignment vertical="top" wrapText="1"/>
    </xf>
    <xf numFmtId="14" fontId="3" fillId="0" borderId="0" xfId="0" applyNumberFormat="1" applyFont="1" applyAlignment="1">
      <alignment vertical="top" wrapText="1"/>
    </xf>
    <xf numFmtId="0" fontId="5" fillId="0" borderId="29" xfId="0" applyFont="1" applyBorder="1" applyAlignment="1">
      <alignment horizontal="right" vertical="top" wrapText="1"/>
    </xf>
    <xf numFmtId="0" fontId="3" fillId="0" borderId="27" xfId="0" applyFont="1" applyBorder="1" applyAlignment="1">
      <alignment horizontal="right" vertical="top" wrapText="1"/>
    </xf>
    <xf numFmtId="0" fontId="5" fillId="0" borderId="29" xfId="0" applyFont="1" applyBorder="1" applyAlignment="1">
      <alignment horizontal="left" vertical="top" wrapText="1"/>
    </xf>
    <xf numFmtId="0" fontId="3" fillId="0" borderId="27" xfId="0" applyFont="1" applyBorder="1" applyAlignment="1">
      <alignment vertical="top" wrapText="1"/>
    </xf>
    <xf numFmtId="0" fontId="2" fillId="0" borderId="0" xfId="0" applyFont="1" applyAlignment="1">
      <alignment vertical="top" wrapText="1"/>
    </xf>
    <xf numFmtId="0" fontId="6" fillId="0" borderId="0" xfId="0" applyFont="1" applyAlignment="1">
      <alignment vertical="top" wrapText="1"/>
    </xf>
    <xf numFmtId="0" fontId="3" fillId="0" borderId="0" xfId="0" applyFont="1" applyAlignment="1">
      <alignment vertical="top" wrapText="1"/>
    </xf>
    <xf numFmtId="0" fontId="11" fillId="0" borderId="0" xfId="0" applyFont="1" applyAlignment="1">
      <alignment vertical="top" wrapText="1"/>
    </xf>
    <xf numFmtId="0" fontId="9" fillId="0" borderId="0" xfId="0" applyFont="1" applyAlignment="1">
      <alignment vertical="top" wrapText="1"/>
    </xf>
    <xf numFmtId="0" fontId="3" fillId="0" borderId="11" xfId="0" applyFont="1" applyBorder="1" applyAlignment="1">
      <alignment horizontal="center" vertical="center" textRotation="90" wrapText="1"/>
    </xf>
    <xf numFmtId="0" fontId="3" fillId="0" borderId="18" xfId="0" applyFont="1" applyBorder="1" applyAlignment="1">
      <alignment horizontal="center" vertical="center" textRotation="90" wrapText="1"/>
    </xf>
    <xf numFmtId="0" fontId="3" fillId="0" borderId="18" xfId="0" applyFont="1" applyBorder="1" applyAlignment="1">
      <alignment horizontal="center" vertical="center" wrapText="1"/>
    </xf>
    <xf numFmtId="0" fontId="3" fillId="0" borderId="25" xfId="0" applyFont="1" applyBorder="1" applyAlignment="1">
      <alignment horizontal="center" vertical="center" wrapText="1"/>
    </xf>
    <xf numFmtId="0" fontId="2" fillId="0" borderId="12" xfId="0" applyFont="1" applyBorder="1" applyAlignment="1">
      <alignment horizontal="left" vertical="top" wrapText="1"/>
    </xf>
    <xf numFmtId="0" fontId="2" fillId="0" borderId="22" xfId="0" applyFont="1" applyBorder="1" applyAlignment="1">
      <alignment horizontal="left" vertical="top" wrapText="1"/>
    </xf>
    <xf numFmtId="0" fontId="2" fillId="0" borderId="26" xfId="0" applyFont="1" applyBorder="1" applyAlignment="1">
      <alignment horizontal="left" vertical="top" wrapText="1"/>
    </xf>
    <xf numFmtId="0" fontId="9" fillId="0" borderId="3" xfId="0" applyFont="1" applyBorder="1" applyAlignment="1">
      <alignment horizontal="left" vertical="top" textRotation="90" wrapText="1"/>
    </xf>
    <xf numFmtId="0" fontId="9" fillId="0" borderId="18" xfId="0" applyFont="1" applyBorder="1" applyAlignment="1">
      <alignment horizontal="left" vertical="top" textRotation="90" wrapText="1"/>
    </xf>
    <xf numFmtId="0" fontId="9" fillId="0" borderId="25" xfId="0" applyFont="1" applyBorder="1" applyAlignment="1">
      <alignment horizontal="left" vertical="top" textRotation="90" wrapText="1"/>
    </xf>
    <xf numFmtId="0" fontId="9" fillId="0" borderId="4" xfId="0" applyFont="1" applyBorder="1" applyAlignment="1">
      <alignment vertical="top" wrapText="1"/>
    </xf>
    <xf numFmtId="0" fontId="9" fillId="0" borderId="22" xfId="0" applyFont="1" applyBorder="1" applyAlignment="1">
      <alignment vertical="top" wrapText="1"/>
    </xf>
    <xf numFmtId="0" fontId="9" fillId="0" borderId="26" xfId="0" applyFont="1" applyBorder="1" applyAlignment="1">
      <alignment vertical="top" wrapText="1"/>
    </xf>
    <xf numFmtId="0" fontId="9" fillId="0" borderId="38" xfId="0" applyFont="1" applyBorder="1" applyAlignment="1">
      <alignment horizontal="center" vertical="center" textRotation="90" wrapText="1"/>
    </xf>
    <xf numFmtId="0" fontId="9" fillId="0" borderId="0" xfId="0" applyFont="1" applyAlignment="1">
      <alignment horizontal="center" vertical="center" textRotation="90" wrapText="1"/>
    </xf>
    <xf numFmtId="0" fontId="9" fillId="0" borderId="39" xfId="0" applyFont="1" applyBorder="1" applyAlignment="1">
      <alignment horizontal="center" vertical="center" textRotation="90"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left" vertical="top" wrapText="1"/>
    </xf>
    <xf numFmtId="0" fontId="3" fillId="2" borderId="17" xfId="0" applyFont="1" applyFill="1" applyBorder="1" applyAlignment="1">
      <alignment horizontal="left" vertical="top" wrapText="1"/>
    </xf>
    <xf numFmtId="0" fontId="3" fillId="2" borderId="19" xfId="0" applyFont="1" applyFill="1" applyBorder="1" applyAlignment="1">
      <alignment horizontal="left" vertical="top" wrapText="1"/>
    </xf>
  </cellXfs>
  <cellStyles count="1">
    <cellStyle name="Normal" xfId="0" builtinId="0"/>
  </cellStyles>
  <dxfs count="53">
    <dxf>
      <font>
        <b val="0"/>
        <i val="0"/>
        <strike val="0"/>
        <condense val="0"/>
        <extend val="0"/>
        <outline val="0"/>
        <shadow val="0"/>
        <u val="none"/>
        <vertAlign val="baseline"/>
        <sz val="10"/>
        <color rgb="FF000000"/>
        <name val="Arial"/>
        <family val="2"/>
        <scheme val="none"/>
      </font>
      <fill>
        <patternFill patternType="none">
          <fgColor rgb="FF000000"/>
          <bgColor rgb="FFFFFFFF"/>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rgb="FF000000"/>
          <bgColor rgb="FFFFFFFF"/>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rgb="FF000000"/>
          <bgColor rgb="FFFFFFFF"/>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rgb="FF000000"/>
          <bgColor rgb="FFFFFFFF"/>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rgb="FF000000"/>
          <bgColor rgb="FFFFFFFF"/>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rgb="FF000000"/>
          <bgColor rgb="FFFFFFFF"/>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rgb="FF000000"/>
          <bgColor rgb="FFFFFFFF"/>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rgb="FF000000"/>
          <bgColor rgb="FFFFFFFF"/>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rgb="FF000000"/>
          <bgColor rgb="FFFFFFFF"/>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rgb="FF000000"/>
          <bgColor rgb="FFFFFFFF"/>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rgb="FF000000"/>
        </left>
        <right style="medium">
          <color rgb="FF000000"/>
        </right>
      </border>
    </dxf>
    <dxf>
      <font>
        <b val="0"/>
        <i val="0"/>
        <strike val="0"/>
        <condense val="0"/>
        <extend val="0"/>
        <outline val="0"/>
        <shadow val="0"/>
        <u val="none"/>
        <vertAlign val="baseline"/>
        <sz val="10"/>
        <color rgb="FF000000"/>
        <name val="Arial"/>
        <family val="2"/>
        <scheme val="none"/>
      </font>
      <fill>
        <patternFill patternType="none">
          <fgColor rgb="FF000000"/>
          <bgColor rgb="FFFFFFFF"/>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C000"/>
        </patternFill>
      </fill>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C000"/>
        </patternFill>
      </fill>
      <alignment horizontal="general"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1" indent="0" justifyLastLine="0" shrinkToFit="0" readingOrder="0"/>
      <border diagonalUp="0" diagonalDown="0">
        <left/>
        <right style="thin">
          <color indexed="64"/>
        </right>
        <top/>
        <bottom/>
        <vertical/>
        <horizontal/>
      </border>
    </dxf>
    <dxf>
      <border outline="0">
        <left style="thin">
          <color indexed="64"/>
        </left>
        <right style="medium">
          <color indexed="64"/>
        </right>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C465AF21-FF7F-4FC2-9D34-75C98BA8D1B6}"/>
  </tableStyles>
  <colors>
    <mruColors>
      <color rgb="FF6A9A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7B225D-AC54-45A6-9A6A-B055056D9C5E}" name="Table6" displayName="Table6" ref="B2:L46" totalsRowShown="0" headerRowDxfId="52" dataDxfId="51" tableBorderDxfId="50">
  <autoFilter ref="B2:L46" xr:uid="{477EE7EC-6C14-486D-BF09-DA892727E1F2}"/>
  <tableColumns count="11">
    <tableColumn id="1" xr3:uid="{E8EBB2D8-5860-485D-9712-55D17DBD87C1}" name="Field Reference Code" dataDxfId="49"/>
    <tableColumn id="2" xr3:uid="{C9ADF7A1-5E5C-4BE0-9248-EE12E4C8D704}" name="Field Name" dataDxfId="48"/>
    <tableColumn id="3" xr3:uid="{FF8F603E-7171-479E-8F28-5A48A0A1FCBE}" name="Mandatory/Optional" dataDxfId="47"/>
    <tableColumn id="4" xr3:uid="{24C46A39-7CBF-4B5D-BC5D-70F763AE27A2}" name="Type" dataDxfId="46"/>
    <tableColumn id="5" xr3:uid="{AD8A86D6-05C6-448E-BF4D-573A848E4A72}" name="Bits" dataDxfId="45"/>
    <tableColumn id="6" xr3:uid="{0543A391-9BF8-4865-B5B0-9FCD8498B1F0}" name="Six-bit chars" dataDxfId="44"/>
    <tableColumn id="7" xr3:uid="{2A7A3B35-CB35-435E-9D50-E93A9E01CA2E}" name="Bytes" dataDxfId="43">
      <calculatedColumnFormula>F3/8</calculatedColumnFormula>
    </tableColumn>
    <tableColumn id="8" xr3:uid="{93792F6F-AFBF-48B2-BDF1-64FE715FBECD}" name="StartBit" dataDxfId="42">
      <calculatedColumnFormula>J2+1</calculatedColumnFormula>
    </tableColumn>
    <tableColumn id="9" xr3:uid="{E6366A30-7513-4B3F-994A-9B36523C9428}" name="EndBit" dataDxfId="41">
      <calculatedColumnFormula>I3+F3-1</calculatedColumnFormula>
    </tableColumn>
    <tableColumn id="10" xr3:uid="{55B5FE33-96AD-47BD-AC19-68FA739E59DF}" name="Coding" dataDxfId="40"/>
    <tableColumn id="11" xr3:uid="{2F459F53-A513-4758-84DD-581D6AA12949}" name="Notes" dataDxfId="39"/>
  </tableColumns>
  <tableStyleInfo name="TableStyleMedium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209E3D1-0A2E-4333-9E58-54D9A8FBF618}" name="Table3" displayName="Table3" ref="A6:D12" totalsRowShown="0" headerRowDxfId="38" headerRowBorderDxfId="37" tableBorderDxfId="36" totalsRowBorderDxfId="35">
  <autoFilter ref="A6:D12" xr:uid="{27A054A4-8BDD-40D2-90A8-0420410AD57C}"/>
  <tableColumns count="4">
    <tableColumn id="1" xr3:uid="{8136422C-7D4E-48AC-9D25-3FF02F24A207}" name="Field Type" dataDxfId="34"/>
    <tableColumn id="2" xr3:uid="{A580BDAB-2A45-472B-8861-1904DE3CA749}" name="Field Name" dataDxfId="33"/>
    <tableColumn id="3" xr3:uid="{CAE8CB40-E52B-445B-9F12-58C491412FA3}" name="Description" dataDxfId="32"/>
    <tableColumn id="4" xr3:uid="{C1FE0994-09B4-4314-913E-2D7251B6A03C}" name="Notes" dataDxfId="31"/>
  </tableColumns>
  <tableStyleInfo name="TableStyleMedium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94177AC-70CA-4EFD-805F-2E3DCEED67B0}" name="Table2" displayName="Table2" ref="A5:C69" totalsRowShown="0" headerRowDxfId="30" headerRowBorderDxfId="29" tableBorderDxfId="28" totalsRowBorderDxfId="27">
  <tableColumns count="3">
    <tableColumn id="1" xr3:uid="{41BCE5BE-65AB-4D0E-A366-1481CEA6ABCD}" name="6-bit" dataDxfId="26">
      <calculatedColumnFormula>B6-32</calculatedColumnFormula>
    </tableColumn>
    <tableColumn id="2" xr3:uid="{6BCD2444-4E7E-4F24-9414-20658F317A16}" name="7-bit ascii" dataDxfId="25"/>
    <tableColumn id="3" xr3:uid="{3BA45087-7AC8-462E-A3FF-88C224EA6AD4}" name="Character" dataDxfId="24"/>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FEEA7C2-826D-4BDF-A854-B8408D8A42F5}" name="Table65" displayName="Table65" ref="A2:U62" totalsRowShown="0" headerRowDxfId="23" dataDxfId="22" tableBorderDxfId="21">
  <autoFilter ref="A2:U62" xr:uid="{477EE7EC-6C14-486D-BF09-DA892727E1F2}"/>
  <tableColumns count="21">
    <tableColumn id="1" xr3:uid="{29805E2C-5937-4BD8-AED3-CBEF1D15466B}" name="Field Reference Code" dataDxfId="20"/>
    <tableColumn id="2" xr3:uid="{528B276D-C7B0-4001-B1EA-EC88DE486C8A}" name="Field Name" dataDxfId="19">
      <calculatedColumnFormula>Spec!C3</calculatedColumnFormula>
    </tableColumn>
    <tableColumn id="3" xr3:uid="{4A7ED253-1D85-41DB-B35E-ADCC9D7723C1}" name="Mandatory/Optional" dataDxfId="18">
      <calculatedColumnFormula>VLOOKUP(Table65[[#This Row],[Field Reference Code]],Spec!$B$3:$L$69,3,FALSE)</calculatedColumnFormula>
    </tableColumn>
    <tableColumn id="4" xr3:uid="{96F110E8-429D-4A18-BDE5-40092EBA4409}" name="Type" dataDxfId="17">
      <calculatedColumnFormula>VLOOKUP(Table65[[#This Row],[Field Reference Code]],Spec!$B$3:$L$69,4,FALSE)</calculatedColumnFormula>
    </tableColumn>
    <tableColumn id="5" xr3:uid="{D98733A2-19B0-44DD-99EB-A583150D536B}" name="Bits" dataDxfId="16">
      <calculatedColumnFormula>VLOOKUP(Table65[[#This Row],[Field Reference Code]],Spec!$B$3:$L$69,5,FALSE)</calculatedColumnFormula>
    </tableColumn>
    <tableColumn id="6" xr3:uid="{6B49C951-26D6-49D3-83AC-E836199E5B51}" name="Six-bit chars" dataDxfId="15">
      <calculatedColumnFormula>VLOOKUP(Table65[[#This Row],[Field Reference Code]],Spec!$B$3:$L$69,6,FALSE)</calculatedColumnFormula>
    </tableColumn>
    <tableColumn id="7" xr3:uid="{FF0EA1ED-3449-4D05-B441-BAFC575B9519}" name="Bytes" dataDxfId="14">
      <calculatedColumnFormula>VLOOKUP(Table65[[#This Row],[Field Reference Code]],Spec!$B$3:$L$69,7,FALSE)</calculatedColumnFormula>
    </tableColumn>
    <tableColumn id="8" xr3:uid="{690276E0-19B4-40DB-9456-FD91114931F9}" name="StartBit" dataDxfId="13">
      <calculatedColumnFormula>VLOOKUP(Table65[[#This Row],[Field Reference Code]],Spec!$B$3:$L$69,8,FALSE)</calculatedColumnFormula>
    </tableColumn>
    <tableColumn id="9" xr3:uid="{E567895E-6D20-4752-8419-2A57FA087C54}" name="EndBit" dataDxfId="12">
      <calculatedColumnFormula>VLOOKUP(Table65[[#This Row],[Field Reference Code]],Spec!$B$3:$L$69,9,FALSE)</calculatedColumnFormula>
    </tableColumn>
    <tableColumn id="10" xr3:uid="{6DC3C6CE-5B1D-4FEB-81EE-EC7263CB3196}" name="Coding" dataDxfId="11">
      <calculatedColumnFormula>VLOOKUP(Table65[[#This Row],[Field Reference Code]],Spec!$B$3:$L$69,10,FALSE)</calculatedColumnFormula>
    </tableColumn>
    <tableColumn id="11" xr3:uid="{0F96A620-0F00-4361-B30A-4940F2710355}" name="Notes" dataDxfId="10">
      <calculatedColumnFormula>VLOOKUP(Table65[[#This Row],[Field Reference Code]],Spec!$B$3:$L$69,11,FALSE)</calculatedColumnFormula>
    </tableColumn>
    <tableColumn id="12" xr3:uid="{FF12C279-7B28-4794-B824-0F82DD9EDC3B}" name="Advance ticket" dataDxfId="9"/>
    <tableColumn id="13" xr3:uid="{3BC42481-E446-480A-8D22-545C8F4001A9}" name="Single ticket" dataDxfId="8"/>
    <tableColumn id="14" xr3:uid="{BF857BC3-6A63-4C09-9912-AC19F5F693B5}" name="Return ticket (outbound)" dataDxfId="7"/>
    <tableColumn id="15" xr3:uid="{C96ACA0E-F474-4D4D-8582-946DED2C1AB6}" name="Return ticket (inbound)" dataDxfId="6"/>
    <tableColumn id="16" xr3:uid="{72F6A9C9-6923-48F2-B5F7-EE5D92612CFB}" name="Season ticket isssued as a PRT" dataDxfId="5"/>
    <tableColumn id="17" xr3:uid="{88ACBD85-AC91-4296-AABB-AD8940679239}" name="Season ticket issued as an sTicket" dataDxfId="4"/>
    <tableColumn id="18" xr3:uid="{5F80F023-5C8D-481B-B5DC-D57A76311845}" name="Ranger or rover issued as a PRT" dataDxfId="3"/>
    <tableColumn id="19" xr3:uid="{852A342F-8424-428B-A10A-3AA8656DF017}" name="Ranger or rover issued as an sTicket" dataDxfId="2"/>
    <tableColumn id="20" xr3:uid="{FB4141E2-24ED-4797-A017-83DB1711988B}" name="Supplement" dataDxfId="1"/>
    <tableColumn id="21" xr3:uid="{3E2B0C1A-A7E6-4332-BB2E-62CF9E89CFAA}" name="Excess" dataDxfId="0"/>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37534-7A99-4993-BCAA-4565B729624E}">
  <sheetPr>
    <pageSetUpPr fitToPage="1"/>
  </sheetPr>
  <dimension ref="A1:L78"/>
  <sheetViews>
    <sheetView zoomScaleNormal="100" workbookViewId="0">
      <selection activeCell="C6" sqref="C6"/>
    </sheetView>
  </sheetViews>
  <sheetFormatPr defaultColWidth="9.26953125" defaultRowHeight="12.5" x14ac:dyDescent="0.35"/>
  <cols>
    <col min="1" max="1" width="13.453125" style="15" customWidth="1"/>
    <col min="2" max="2" width="10.453125" style="15" customWidth="1"/>
    <col min="3" max="3" width="34.7265625" style="15" customWidth="1"/>
    <col min="4" max="4" width="14.453125" style="15" customWidth="1"/>
    <col min="5" max="10" width="10.1796875" style="15" customWidth="1"/>
    <col min="11" max="11" width="33.453125" style="15" customWidth="1"/>
    <col min="12" max="12" width="87.26953125" style="15" customWidth="1"/>
    <col min="13" max="16384" width="9.26953125" style="15"/>
  </cols>
  <sheetData>
    <row r="1" spans="1:12" ht="14.25" customHeight="1" x14ac:dyDescent="0.35">
      <c r="A1" s="16"/>
      <c r="B1" s="1"/>
      <c r="C1" s="11"/>
      <c r="D1" s="12"/>
      <c r="E1" s="11"/>
      <c r="F1" s="11"/>
      <c r="G1" s="11"/>
      <c r="H1" s="11"/>
      <c r="I1" s="11"/>
      <c r="J1" s="11"/>
      <c r="K1" s="11"/>
      <c r="L1" s="13"/>
    </row>
    <row r="2" spans="1:12" ht="39" x14ac:dyDescent="0.35">
      <c r="A2" s="68"/>
      <c r="B2" s="14" t="s">
        <v>0</v>
      </c>
      <c r="C2" s="14" t="s">
        <v>1</v>
      </c>
      <c r="D2" s="3" t="s">
        <v>133</v>
      </c>
      <c r="E2" s="14" t="s">
        <v>2</v>
      </c>
      <c r="F2" s="14" t="s">
        <v>3</v>
      </c>
      <c r="G2" s="14" t="s">
        <v>213</v>
      </c>
      <c r="H2" s="14" t="s">
        <v>4</v>
      </c>
      <c r="I2" s="14" t="s">
        <v>5</v>
      </c>
      <c r="J2" s="14" t="s">
        <v>6</v>
      </c>
      <c r="K2" s="14" t="s">
        <v>7</v>
      </c>
      <c r="L2" s="54" t="s">
        <v>8</v>
      </c>
    </row>
    <row r="3" spans="1:12" ht="37.5" x14ac:dyDescent="0.35">
      <c r="A3" s="68"/>
      <c r="B3" s="40">
        <v>1</v>
      </c>
      <c r="C3" s="14" t="s">
        <v>9</v>
      </c>
      <c r="D3" s="3" t="s">
        <v>10</v>
      </c>
      <c r="E3" s="14" t="s">
        <v>11</v>
      </c>
      <c r="F3" s="14">
        <v>1</v>
      </c>
      <c r="G3" s="14"/>
      <c r="H3" s="14">
        <f t="shared" ref="H3:H9" si="0">F3/8</f>
        <v>0.125</v>
      </c>
      <c r="I3" s="14">
        <v>0</v>
      </c>
      <c r="J3" s="14">
        <v>0</v>
      </c>
      <c r="K3" s="2" t="s">
        <v>44</v>
      </c>
      <c r="L3" s="54" t="s">
        <v>261</v>
      </c>
    </row>
    <row r="4" spans="1:12" ht="50" x14ac:dyDescent="0.35">
      <c r="A4" s="68"/>
      <c r="B4" s="40">
        <v>2</v>
      </c>
      <c r="C4" s="14" t="s">
        <v>12</v>
      </c>
      <c r="D4" s="3" t="s">
        <v>10</v>
      </c>
      <c r="E4" s="14" t="s">
        <v>11</v>
      </c>
      <c r="F4" s="14">
        <v>1</v>
      </c>
      <c r="G4" s="14"/>
      <c r="H4" s="14">
        <f t="shared" si="0"/>
        <v>0.125</v>
      </c>
      <c r="I4" s="14">
        <f t="shared" ref="I4:I62" si="1">J3+1</f>
        <v>1</v>
      </c>
      <c r="J4" s="14">
        <f t="shared" ref="J4:J62" si="2">I4+F4-1</f>
        <v>1</v>
      </c>
      <c r="K4" s="70" t="s">
        <v>14</v>
      </c>
      <c r="L4" s="54" t="s">
        <v>303</v>
      </c>
    </row>
    <row r="5" spans="1:12" x14ac:dyDescent="0.35">
      <c r="A5" s="68"/>
      <c r="B5" s="40">
        <v>3</v>
      </c>
      <c r="C5" s="14" t="s">
        <v>13</v>
      </c>
      <c r="D5" s="3" t="s">
        <v>10</v>
      </c>
      <c r="E5" s="14" t="s">
        <v>11</v>
      </c>
      <c r="F5" s="14">
        <v>1</v>
      </c>
      <c r="G5" s="14"/>
      <c r="H5" s="14">
        <f t="shared" si="0"/>
        <v>0.125</v>
      </c>
      <c r="I5" s="14">
        <f t="shared" si="1"/>
        <v>2</v>
      </c>
      <c r="J5" s="14">
        <f t="shared" si="2"/>
        <v>2</v>
      </c>
      <c r="K5" s="2" t="s">
        <v>14</v>
      </c>
      <c r="L5" s="53" t="s">
        <v>246</v>
      </c>
    </row>
    <row r="6" spans="1:12" ht="75" x14ac:dyDescent="0.35">
      <c r="A6" s="68"/>
      <c r="B6" s="40">
        <v>4</v>
      </c>
      <c r="C6" s="2" t="s">
        <v>114</v>
      </c>
      <c r="D6" s="3" t="s">
        <v>10</v>
      </c>
      <c r="E6" s="14" t="s">
        <v>11</v>
      </c>
      <c r="F6" s="14">
        <v>2</v>
      </c>
      <c r="G6" s="14"/>
      <c r="H6" s="14">
        <f t="shared" si="0"/>
        <v>0.25</v>
      </c>
      <c r="I6" s="14">
        <f t="shared" si="1"/>
        <v>3</v>
      </c>
      <c r="J6" s="14">
        <f t="shared" si="2"/>
        <v>4</v>
      </c>
      <c r="K6" s="70" t="s">
        <v>230</v>
      </c>
      <c r="L6" s="54" t="s">
        <v>231</v>
      </c>
    </row>
    <row r="7" spans="1:12" ht="62.5" x14ac:dyDescent="0.35">
      <c r="A7" s="68"/>
      <c r="B7" s="40">
        <v>5</v>
      </c>
      <c r="C7" s="14" t="s">
        <v>232</v>
      </c>
      <c r="D7" s="3" t="s">
        <v>10</v>
      </c>
      <c r="E7" s="14" t="s">
        <v>11</v>
      </c>
      <c r="F7" s="14">
        <v>1</v>
      </c>
      <c r="G7" s="14"/>
      <c r="H7" s="14">
        <f t="shared" si="0"/>
        <v>0.125</v>
      </c>
      <c r="I7" s="14">
        <f t="shared" si="1"/>
        <v>5</v>
      </c>
      <c r="J7" s="14">
        <f t="shared" si="2"/>
        <v>5</v>
      </c>
      <c r="K7" s="2" t="s">
        <v>233</v>
      </c>
      <c r="L7" s="53" t="s">
        <v>245</v>
      </c>
    </row>
    <row r="8" spans="1:12" ht="52" x14ac:dyDescent="0.35">
      <c r="A8" s="68"/>
      <c r="B8" s="40">
        <v>6</v>
      </c>
      <c r="C8" s="14" t="s">
        <v>15</v>
      </c>
      <c r="D8" s="3" t="s">
        <v>10</v>
      </c>
      <c r="E8" s="14" t="s">
        <v>11</v>
      </c>
      <c r="F8" s="14">
        <v>2</v>
      </c>
      <c r="G8" s="14"/>
      <c r="H8" s="14">
        <f t="shared" si="0"/>
        <v>0.25</v>
      </c>
      <c r="I8" s="14">
        <f>J7+1</f>
        <v>6</v>
      </c>
      <c r="J8" s="14">
        <f>I8+F8-1</f>
        <v>7</v>
      </c>
      <c r="K8" s="69" t="s">
        <v>308</v>
      </c>
      <c r="L8" s="54" t="s">
        <v>258</v>
      </c>
    </row>
    <row r="9" spans="1:12" x14ac:dyDescent="0.35">
      <c r="A9" s="68"/>
      <c r="B9" s="40">
        <v>7</v>
      </c>
      <c r="C9" s="14" t="s">
        <v>16</v>
      </c>
      <c r="D9" s="3" t="s">
        <v>10</v>
      </c>
      <c r="E9" s="14" t="s">
        <v>205</v>
      </c>
      <c r="F9" s="14">
        <v>54</v>
      </c>
      <c r="G9" s="14">
        <v>9</v>
      </c>
      <c r="H9" s="14">
        <f t="shared" si="0"/>
        <v>6.75</v>
      </c>
      <c r="I9" s="14">
        <f>J8+1</f>
        <v>8</v>
      </c>
      <c r="J9" s="14">
        <f>I9+F9-1</f>
        <v>61</v>
      </c>
      <c r="K9" s="2" t="s">
        <v>18</v>
      </c>
      <c r="L9" s="53" t="s">
        <v>19</v>
      </c>
    </row>
    <row r="10" spans="1:12" ht="25" x14ac:dyDescent="0.35">
      <c r="A10" s="68"/>
      <c r="B10" s="40">
        <v>8</v>
      </c>
      <c r="C10" s="14" t="s">
        <v>268</v>
      </c>
      <c r="D10" s="3" t="s">
        <v>10</v>
      </c>
      <c r="E10" s="14" t="s">
        <v>205</v>
      </c>
      <c r="F10" s="14">
        <v>6</v>
      </c>
      <c r="G10" s="14">
        <v>1</v>
      </c>
      <c r="H10" s="14">
        <f>F10/8</f>
        <v>0.75</v>
      </c>
      <c r="I10" s="14">
        <f>J9+1</f>
        <v>62</v>
      </c>
      <c r="J10" s="14">
        <f>I10+F10-1</f>
        <v>67</v>
      </c>
      <c r="K10" s="70" t="s">
        <v>243</v>
      </c>
      <c r="L10" s="72" t="s">
        <v>256</v>
      </c>
    </row>
    <row r="11" spans="1:12" ht="25" x14ac:dyDescent="0.35">
      <c r="A11" s="68"/>
      <c r="B11" s="40">
        <v>9</v>
      </c>
      <c r="C11" s="14" t="s">
        <v>229</v>
      </c>
      <c r="D11" s="3" t="s">
        <v>10</v>
      </c>
      <c r="E11" s="70" t="s">
        <v>301</v>
      </c>
      <c r="F11" s="14">
        <v>4</v>
      </c>
      <c r="G11" s="14"/>
      <c r="H11" s="14">
        <f t="shared" ref="H11:H62" si="3">F11/8</f>
        <v>0.5</v>
      </c>
      <c r="I11" s="14">
        <f>J10+1</f>
        <v>68</v>
      </c>
      <c r="J11" s="14">
        <f>I11+F11-1</f>
        <v>71</v>
      </c>
      <c r="K11" s="70" t="s">
        <v>244</v>
      </c>
      <c r="L11" s="72" t="s">
        <v>266</v>
      </c>
    </row>
    <row r="12" spans="1:12" ht="37.5" x14ac:dyDescent="0.35">
      <c r="A12" s="68"/>
      <c r="B12" s="40">
        <v>10</v>
      </c>
      <c r="C12" s="14" t="s">
        <v>21</v>
      </c>
      <c r="D12" s="3" t="s">
        <v>10</v>
      </c>
      <c r="E12" s="14" t="s">
        <v>11</v>
      </c>
      <c r="F12" s="14">
        <v>1</v>
      </c>
      <c r="G12" s="14"/>
      <c r="H12" s="14">
        <f t="shared" si="3"/>
        <v>0.125</v>
      </c>
      <c r="I12" s="14">
        <f>J11+1</f>
        <v>72</v>
      </c>
      <c r="J12" s="14">
        <f t="shared" si="2"/>
        <v>72</v>
      </c>
      <c r="K12" s="2" t="s">
        <v>234</v>
      </c>
      <c r="L12" s="54"/>
    </row>
    <row r="13" spans="1:12" x14ac:dyDescent="0.35">
      <c r="A13" s="68"/>
      <c r="B13" s="40">
        <v>11</v>
      </c>
      <c r="C13" s="14" t="s">
        <v>22</v>
      </c>
      <c r="D13" s="3" t="s">
        <v>10</v>
      </c>
      <c r="E13" s="14" t="s">
        <v>205</v>
      </c>
      <c r="F13" s="14">
        <v>18</v>
      </c>
      <c r="G13" s="14">
        <v>3</v>
      </c>
      <c r="H13" s="14">
        <f t="shared" si="3"/>
        <v>2.25</v>
      </c>
      <c r="I13" s="14">
        <f t="shared" si="1"/>
        <v>73</v>
      </c>
      <c r="J13" s="14">
        <f t="shared" si="2"/>
        <v>90</v>
      </c>
      <c r="K13" s="54"/>
      <c r="L13" s="54" t="s">
        <v>23</v>
      </c>
    </row>
    <row r="14" spans="1:12" x14ac:dyDescent="0.35">
      <c r="A14" s="68"/>
      <c r="B14" s="40">
        <v>12</v>
      </c>
      <c r="C14" s="14" t="s">
        <v>24</v>
      </c>
      <c r="D14" s="3" t="s">
        <v>10</v>
      </c>
      <c r="E14" s="14" t="s">
        <v>205</v>
      </c>
      <c r="F14" s="14">
        <v>18</v>
      </c>
      <c r="G14" s="14">
        <v>3</v>
      </c>
      <c r="H14" s="14">
        <f t="shared" si="3"/>
        <v>2.25</v>
      </c>
      <c r="I14" s="14">
        <f t="shared" si="1"/>
        <v>91</v>
      </c>
      <c r="J14" s="14">
        <f t="shared" si="2"/>
        <v>108</v>
      </c>
      <c r="K14" s="14"/>
      <c r="L14" s="54" t="s">
        <v>25</v>
      </c>
    </row>
    <row r="15" spans="1:12" ht="50" x14ac:dyDescent="0.35">
      <c r="A15" s="68"/>
      <c r="B15" s="40">
        <v>13</v>
      </c>
      <c r="C15" s="14" t="s">
        <v>26</v>
      </c>
      <c r="D15" s="3" t="s">
        <v>10</v>
      </c>
      <c r="E15" s="14" t="s">
        <v>205</v>
      </c>
      <c r="F15" s="14">
        <v>24</v>
      </c>
      <c r="G15" s="14">
        <v>4</v>
      </c>
      <c r="H15" s="14">
        <f t="shared" si="3"/>
        <v>3</v>
      </c>
      <c r="I15" s="14">
        <f t="shared" si="1"/>
        <v>109</v>
      </c>
      <c r="J15" s="14">
        <f t="shared" si="2"/>
        <v>132</v>
      </c>
      <c r="K15" s="14"/>
      <c r="L15" s="53" t="s">
        <v>195</v>
      </c>
    </row>
    <row r="16" spans="1:12" ht="50" x14ac:dyDescent="0.35">
      <c r="A16" s="68"/>
      <c r="B16" s="40">
        <v>14</v>
      </c>
      <c r="C16" s="14" t="s">
        <v>27</v>
      </c>
      <c r="D16" s="3" t="s">
        <v>10</v>
      </c>
      <c r="E16" s="14" t="s">
        <v>205</v>
      </c>
      <c r="F16" s="14">
        <v>24</v>
      </c>
      <c r="G16" s="14">
        <v>4</v>
      </c>
      <c r="H16" s="14">
        <f t="shared" si="3"/>
        <v>3</v>
      </c>
      <c r="I16" s="14">
        <f t="shared" si="1"/>
        <v>133</v>
      </c>
      <c r="J16" s="14">
        <f t="shared" si="2"/>
        <v>156</v>
      </c>
      <c r="K16" s="14"/>
      <c r="L16" s="53" t="s">
        <v>196</v>
      </c>
    </row>
    <row r="17" spans="1:12" x14ac:dyDescent="0.35">
      <c r="A17" s="68"/>
      <c r="B17" s="40">
        <v>15</v>
      </c>
      <c r="C17" s="14" t="s">
        <v>28</v>
      </c>
      <c r="D17" s="3" t="s">
        <v>10</v>
      </c>
      <c r="E17" s="14" t="s">
        <v>205</v>
      </c>
      <c r="F17" s="14">
        <v>24</v>
      </c>
      <c r="G17" s="14">
        <v>4</v>
      </c>
      <c r="H17" s="14">
        <f t="shared" si="3"/>
        <v>3</v>
      </c>
      <c r="I17" s="14">
        <f t="shared" si="1"/>
        <v>157</v>
      </c>
      <c r="J17" s="14">
        <f t="shared" si="2"/>
        <v>180</v>
      </c>
      <c r="K17" s="14"/>
      <c r="L17" s="54"/>
    </row>
    <row r="18" spans="1:12" ht="25" x14ac:dyDescent="0.35">
      <c r="A18" s="68"/>
      <c r="B18" s="40">
        <v>16</v>
      </c>
      <c r="C18" s="14" t="s">
        <v>29</v>
      </c>
      <c r="D18" s="3" t="s">
        <v>10</v>
      </c>
      <c r="E18" s="14" t="s">
        <v>11</v>
      </c>
      <c r="F18" s="14">
        <v>1</v>
      </c>
      <c r="G18" s="14"/>
      <c r="H18" s="14">
        <f t="shared" si="3"/>
        <v>0.125</v>
      </c>
      <c r="I18" s="14">
        <f t="shared" si="1"/>
        <v>181</v>
      </c>
      <c r="J18" s="14">
        <f t="shared" si="2"/>
        <v>181</v>
      </c>
      <c r="K18" s="2" t="s">
        <v>30</v>
      </c>
      <c r="L18" s="54"/>
    </row>
    <row r="19" spans="1:12" ht="50" x14ac:dyDescent="0.35">
      <c r="A19" s="68"/>
      <c r="B19" s="40">
        <v>17</v>
      </c>
      <c r="C19" s="14" t="s">
        <v>31</v>
      </c>
      <c r="D19" s="3" t="s">
        <v>10</v>
      </c>
      <c r="E19" s="14" t="s">
        <v>20</v>
      </c>
      <c r="F19" s="14">
        <v>2</v>
      </c>
      <c r="G19" s="14"/>
      <c r="H19" s="14">
        <f t="shared" si="3"/>
        <v>0.25</v>
      </c>
      <c r="I19" s="14">
        <f t="shared" si="1"/>
        <v>182</v>
      </c>
      <c r="J19" s="14">
        <f t="shared" si="2"/>
        <v>183</v>
      </c>
      <c r="K19" s="4" t="s">
        <v>32</v>
      </c>
      <c r="L19" s="33" t="s">
        <v>262</v>
      </c>
    </row>
    <row r="20" spans="1:12" ht="37.5" x14ac:dyDescent="0.35">
      <c r="A20" s="68"/>
      <c r="B20" s="40">
        <v>18</v>
      </c>
      <c r="C20" s="14" t="s">
        <v>33</v>
      </c>
      <c r="D20" s="3" t="s">
        <v>10</v>
      </c>
      <c r="E20" s="14" t="s">
        <v>20</v>
      </c>
      <c r="F20" s="14">
        <v>10</v>
      </c>
      <c r="G20" s="14"/>
      <c r="H20" s="14">
        <f t="shared" si="3"/>
        <v>1.25</v>
      </c>
      <c r="I20" s="14">
        <f t="shared" si="1"/>
        <v>184</v>
      </c>
      <c r="J20" s="14">
        <f t="shared" si="2"/>
        <v>193</v>
      </c>
      <c r="K20" s="14"/>
      <c r="L20" s="53" t="s">
        <v>197</v>
      </c>
    </row>
    <row r="21" spans="1:12" ht="25" x14ac:dyDescent="0.35">
      <c r="A21" s="68"/>
      <c r="B21" s="40">
        <v>19</v>
      </c>
      <c r="C21" s="14" t="s">
        <v>34</v>
      </c>
      <c r="D21" s="3" t="s">
        <v>10</v>
      </c>
      <c r="E21" s="14" t="s">
        <v>20</v>
      </c>
      <c r="F21" s="14">
        <v>17</v>
      </c>
      <c r="G21" s="14"/>
      <c r="H21" s="14">
        <f t="shared" si="3"/>
        <v>2.125</v>
      </c>
      <c r="I21" s="14">
        <f t="shared" si="1"/>
        <v>194</v>
      </c>
      <c r="J21" s="14">
        <f t="shared" si="2"/>
        <v>210</v>
      </c>
      <c r="K21" s="14"/>
      <c r="L21" s="53" t="s">
        <v>228</v>
      </c>
    </row>
    <row r="22" spans="1:12" ht="25" x14ac:dyDescent="0.35">
      <c r="A22" s="68"/>
      <c r="B22" s="40">
        <v>20</v>
      </c>
      <c r="C22" s="14" t="s">
        <v>35</v>
      </c>
      <c r="D22" s="3" t="s">
        <v>10</v>
      </c>
      <c r="E22" s="14" t="s">
        <v>36</v>
      </c>
      <c r="F22" s="14">
        <v>14</v>
      </c>
      <c r="G22" s="14"/>
      <c r="H22" s="14">
        <f>F22/8</f>
        <v>1.75</v>
      </c>
      <c r="I22" s="14">
        <f t="shared" si="1"/>
        <v>211</v>
      </c>
      <c r="J22" s="14">
        <f>I22+F22-1</f>
        <v>224</v>
      </c>
      <c r="K22" s="2" t="s">
        <v>198</v>
      </c>
      <c r="L22" s="53" t="s">
        <v>255</v>
      </c>
    </row>
    <row r="23" spans="1:12" ht="40" customHeight="1" x14ac:dyDescent="0.35">
      <c r="A23" s="68"/>
      <c r="B23" s="40">
        <v>21</v>
      </c>
      <c r="C23" s="14" t="s">
        <v>37</v>
      </c>
      <c r="D23" s="3" t="s">
        <v>10</v>
      </c>
      <c r="E23" s="14" t="s">
        <v>38</v>
      </c>
      <c r="F23" s="14">
        <v>11</v>
      </c>
      <c r="G23" s="14"/>
      <c r="H23" s="14">
        <f t="shared" si="3"/>
        <v>1.375</v>
      </c>
      <c r="I23" s="14">
        <f t="shared" si="1"/>
        <v>225</v>
      </c>
      <c r="J23" s="14">
        <f t="shared" si="2"/>
        <v>235</v>
      </c>
      <c r="K23" s="2" t="s">
        <v>199</v>
      </c>
      <c r="L23" s="53" t="s">
        <v>307</v>
      </c>
    </row>
    <row r="24" spans="1:12" ht="75" x14ac:dyDescent="0.35">
      <c r="A24" s="68"/>
      <c r="B24" s="40">
        <v>22</v>
      </c>
      <c r="C24" s="14" t="s">
        <v>39</v>
      </c>
      <c r="D24" s="3" t="s">
        <v>10</v>
      </c>
      <c r="E24" s="14" t="s">
        <v>11</v>
      </c>
      <c r="F24" s="14">
        <v>2</v>
      </c>
      <c r="G24" s="14"/>
      <c r="H24" s="14">
        <f t="shared" si="3"/>
        <v>0.25</v>
      </c>
      <c r="I24" s="14">
        <f t="shared" si="1"/>
        <v>236</v>
      </c>
      <c r="J24" s="14">
        <f t="shared" si="2"/>
        <v>237</v>
      </c>
      <c r="K24" s="2" t="s">
        <v>200</v>
      </c>
      <c r="L24" s="53" t="s">
        <v>254</v>
      </c>
    </row>
    <row r="25" spans="1:12" x14ac:dyDescent="0.35">
      <c r="A25" s="68"/>
      <c r="B25" s="40">
        <v>23</v>
      </c>
      <c r="C25" s="2" t="s">
        <v>40</v>
      </c>
      <c r="D25" s="3" t="s">
        <v>10</v>
      </c>
      <c r="E25" s="14" t="s">
        <v>20</v>
      </c>
      <c r="F25" s="14">
        <v>17</v>
      </c>
      <c r="G25" s="14">
        <v>1</v>
      </c>
      <c r="H25" s="14">
        <f t="shared" si="3"/>
        <v>2.125</v>
      </c>
      <c r="I25" s="14">
        <f t="shared" si="1"/>
        <v>238</v>
      </c>
      <c r="J25" s="14">
        <f t="shared" si="2"/>
        <v>254</v>
      </c>
      <c r="K25" s="14" t="s">
        <v>240</v>
      </c>
      <c r="L25" s="53" t="s">
        <v>241</v>
      </c>
    </row>
    <row r="26" spans="1:12" ht="37.5" x14ac:dyDescent="0.35">
      <c r="A26" s="68"/>
      <c r="B26" s="40">
        <v>24</v>
      </c>
      <c r="C26" s="14" t="s">
        <v>235</v>
      </c>
      <c r="D26" s="3" t="s">
        <v>10</v>
      </c>
      <c r="E26" s="14" t="s">
        <v>205</v>
      </c>
      <c r="F26" s="14">
        <v>72</v>
      </c>
      <c r="G26" s="14">
        <v>12</v>
      </c>
      <c r="H26" s="14">
        <f t="shared" si="3"/>
        <v>9</v>
      </c>
      <c r="I26" s="14">
        <f>J25+1</f>
        <v>255</v>
      </c>
      <c r="J26" s="14">
        <f t="shared" si="2"/>
        <v>326</v>
      </c>
      <c r="K26" s="71"/>
      <c r="L26" s="53" t="s">
        <v>236</v>
      </c>
    </row>
    <row r="27" spans="1:12" x14ac:dyDescent="0.35">
      <c r="A27" s="68"/>
      <c r="B27" s="40">
        <v>25</v>
      </c>
      <c r="C27" s="14" t="s">
        <v>41</v>
      </c>
      <c r="D27" s="3" t="s">
        <v>10</v>
      </c>
      <c r="E27" s="14" t="s">
        <v>11</v>
      </c>
      <c r="F27" s="14">
        <v>2</v>
      </c>
      <c r="G27" s="14"/>
      <c r="H27" s="14">
        <f t="shared" si="3"/>
        <v>0.25</v>
      </c>
      <c r="I27" s="14">
        <f t="shared" si="1"/>
        <v>327</v>
      </c>
      <c r="J27" s="14">
        <f t="shared" si="2"/>
        <v>328</v>
      </c>
      <c r="K27" s="14" t="s">
        <v>230</v>
      </c>
      <c r="L27" s="53" t="s">
        <v>242</v>
      </c>
    </row>
    <row r="28" spans="1:12" ht="37.5" x14ac:dyDescent="0.35">
      <c r="A28" s="68"/>
      <c r="B28" s="40">
        <v>26</v>
      </c>
      <c r="C28" s="14" t="s">
        <v>42</v>
      </c>
      <c r="D28" s="3" t="s">
        <v>10</v>
      </c>
      <c r="E28" s="14" t="s">
        <v>205</v>
      </c>
      <c r="F28" s="14">
        <v>18</v>
      </c>
      <c r="G28" s="14">
        <v>3</v>
      </c>
      <c r="H28" s="14">
        <f t="shared" si="3"/>
        <v>2.25</v>
      </c>
      <c r="I28" s="14">
        <f t="shared" si="1"/>
        <v>329</v>
      </c>
      <c r="J28" s="14">
        <f t="shared" si="2"/>
        <v>346</v>
      </c>
      <c r="K28" s="14"/>
      <c r="L28" s="54" t="s">
        <v>257</v>
      </c>
    </row>
    <row r="29" spans="1:12" ht="50" x14ac:dyDescent="0.35">
      <c r="A29" s="68"/>
      <c r="B29" s="40">
        <v>27</v>
      </c>
      <c r="C29" s="14" t="s">
        <v>43</v>
      </c>
      <c r="D29" s="3" t="s">
        <v>10</v>
      </c>
      <c r="E29" s="14" t="s">
        <v>11</v>
      </c>
      <c r="F29" s="14">
        <v>1</v>
      </c>
      <c r="G29" s="14"/>
      <c r="H29" s="14">
        <f t="shared" si="3"/>
        <v>0.125</v>
      </c>
      <c r="I29" s="14">
        <f t="shared" si="1"/>
        <v>347</v>
      </c>
      <c r="J29" s="14">
        <f t="shared" si="2"/>
        <v>347</v>
      </c>
      <c r="K29" s="14" t="s">
        <v>44</v>
      </c>
      <c r="L29" s="72" t="s">
        <v>239</v>
      </c>
    </row>
    <row r="30" spans="1:12" ht="62.5" x14ac:dyDescent="0.35">
      <c r="A30" s="68"/>
      <c r="B30" s="40">
        <v>28</v>
      </c>
      <c r="C30" s="14" t="s">
        <v>45</v>
      </c>
      <c r="D30" s="3" t="s">
        <v>10</v>
      </c>
      <c r="E30" s="14" t="s">
        <v>205</v>
      </c>
      <c r="F30" s="14">
        <v>24</v>
      </c>
      <c r="G30" s="14">
        <v>4</v>
      </c>
      <c r="H30" s="14">
        <f t="shared" si="3"/>
        <v>3</v>
      </c>
      <c r="I30" s="14">
        <f t="shared" si="1"/>
        <v>348</v>
      </c>
      <c r="J30" s="14">
        <f t="shared" si="2"/>
        <v>371</v>
      </c>
      <c r="K30" s="14"/>
      <c r="L30" s="54" t="s">
        <v>305</v>
      </c>
    </row>
    <row r="31" spans="1:12" ht="25" x14ac:dyDescent="0.35">
      <c r="A31" s="68"/>
      <c r="B31" s="40">
        <v>29</v>
      </c>
      <c r="C31" s="14" t="s">
        <v>46</v>
      </c>
      <c r="D31" s="3" t="s">
        <v>10</v>
      </c>
      <c r="E31" s="14" t="s">
        <v>11</v>
      </c>
      <c r="F31" s="14">
        <v>1</v>
      </c>
      <c r="G31" s="14"/>
      <c r="H31" s="14">
        <f t="shared" si="3"/>
        <v>0.125</v>
      </c>
      <c r="I31" s="14">
        <f>J30+1</f>
        <v>372</v>
      </c>
      <c r="J31" s="14">
        <f t="shared" si="2"/>
        <v>372</v>
      </c>
      <c r="K31" s="14" t="s">
        <v>44</v>
      </c>
      <c r="L31" s="15" t="s">
        <v>47</v>
      </c>
    </row>
    <row r="32" spans="1:12" ht="75" x14ac:dyDescent="0.35">
      <c r="A32" s="68"/>
      <c r="B32" s="40">
        <v>30</v>
      </c>
      <c r="C32" s="14" t="s">
        <v>48</v>
      </c>
      <c r="D32" s="3" t="s">
        <v>10</v>
      </c>
      <c r="E32" s="14" t="s">
        <v>20</v>
      </c>
      <c r="F32" s="14">
        <v>6</v>
      </c>
      <c r="G32" s="14"/>
      <c r="H32" s="14">
        <f t="shared" si="3"/>
        <v>0.75</v>
      </c>
      <c r="I32" s="14">
        <f t="shared" si="1"/>
        <v>373</v>
      </c>
      <c r="J32" s="14">
        <f t="shared" si="2"/>
        <v>378</v>
      </c>
      <c r="K32" s="70" t="s">
        <v>238</v>
      </c>
      <c r="L32" s="54" t="s">
        <v>304</v>
      </c>
    </row>
    <row r="33" spans="1:12" ht="212.5" x14ac:dyDescent="0.35">
      <c r="A33" s="68"/>
      <c r="B33" s="40">
        <v>31</v>
      </c>
      <c r="C33" s="14" t="s">
        <v>49</v>
      </c>
      <c r="D33" s="3" t="s">
        <v>10</v>
      </c>
      <c r="E33" s="14" t="s">
        <v>20</v>
      </c>
      <c r="F33" s="14">
        <v>4</v>
      </c>
      <c r="G33" s="14"/>
      <c r="H33" s="14">
        <f t="shared" si="3"/>
        <v>0.5</v>
      </c>
      <c r="I33" s="14">
        <f t="shared" si="1"/>
        <v>379</v>
      </c>
      <c r="J33" s="14">
        <f t="shared" si="2"/>
        <v>382</v>
      </c>
      <c r="K33" s="14" t="s">
        <v>50</v>
      </c>
      <c r="L33" s="54" t="s">
        <v>259</v>
      </c>
    </row>
    <row r="34" spans="1:12" ht="50" x14ac:dyDescent="0.35">
      <c r="A34" s="68"/>
      <c r="B34" s="40">
        <v>32</v>
      </c>
      <c r="C34" s="70" t="s">
        <v>267</v>
      </c>
      <c r="D34" s="3" t="s">
        <v>10</v>
      </c>
      <c r="E34" s="14" t="s">
        <v>11</v>
      </c>
      <c r="F34" s="14">
        <v>1</v>
      </c>
      <c r="G34" s="14"/>
      <c r="H34" s="14"/>
      <c r="I34" s="14">
        <f t="shared" si="1"/>
        <v>383</v>
      </c>
      <c r="J34" s="14">
        <f t="shared" si="2"/>
        <v>383</v>
      </c>
      <c r="K34" s="70" t="s">
        <v>264</v>
      </c>
      <c r="L34" s="72" t="s">
        <v>265</v>
      </c>
    </row>
    <row r="35" spans="1:12" x14ac:dyDescent="0.35">
      <c r="A35" s="68"/>
      <c r="B35" s="40">
        <v>33</v>
      </c>
      <c r="C35" s="14" t="s">
        <v>51</v>
      </c>
      <c r="D35" s="3" t="s">
        <v>10</v>
      </c>
      <c r="E35" s="14" t="s">
        <v>11</v>
      </c>
      <c r="F35" s="14">
        <v>1</v>
      </c>
      <c r="G35" s="14"/>
      <c r="H35" s="14">
        <f t="shared" si="3"/>
        <v>0.125</v>
      </c>
      <c r="I35" s="14">
        <f t="shared" si="1"/>
        <v>384</v>
      </c>
      <c r="J35" s="14">
        <f t="shared" si="2"/>
        <v>384</v>
      </c>
      <c r="K35" s="14" t="s">
        <v>237</v>
      </c>
      <c r="L35" s="54" t="s">
        <v>52</v>
      </c>
    </row>
    <row r="36" spans="1:12" ht="37.5" x14ac:dyDescent="0.35">
      <c r="A36" s="68"/>
      <c r="B36" s="40">
        <v>34</v>
      </c>
      <c r="C36" s="14" t="s">
        <v>53</v>
      </c>
      <c r="D36" s="3" t="s">
        <v>10</v>
      </c>
      <c r="E36" s="14" t="s">
        <v>11</v>
      </c>
      <c r="F36" s="14">
        <v>1</v>
      </c>
      <c r="G36" s="14"/>
      <c r="H36" s="14">
        <f t="shared" si="3"/>
        <v>0.125</v>
      </c>
      <c r="I36" s="14">
        <f t="shared" si="1"/>
        <v>385</v>
      </c>
      <c r="J36" s="14">
        <f t="shared" si="2"/>
        <v>385</v>
      </c>
      <c r="K36" s="14" t="s">
        <v>54</v>
      </c>
      <c r="L36" s="54" t="s">
        <v>227</v>
      </c>
    </row>
    <row r="37" spans="1:12" ht="37.5" x14ac:dyDescent="0.35">
      <c r="A37" s="68"/>
      <c r="B37" s="40">
        <v>35</v>
      </c>
      <c r="C37" s="18" t="s">
        <v>55</v>
      </c>
      <c r="D37" s="19" t="s">
        <v>10</v>
      </c>
      <c r="E37" s="18" t="s">
        <v>20</v>
      </c>
      <c r="F37" s="18">
        <v>4</v>
      </c>
      <c r="G37" s="18"/>
      <c r="H37" s="18">
        <f t="shared" si="3"/>
        <v>0.5</v>
      </c>
      <c r="I37" s="18">
        <f t="shared" si="1"/>
        <v>386</v>
      </c>
      <c r="J37" s="18">
        <f t="shared" si="2"/>
        <v>389</v>
      </c>
      <c r="K37" s="18" t="s">
        <v>56</v>
      </c>
      <c r="L37" s="66" t="s">
        <v>226</v>
      </c>
    </row>
    <row r="38" spans="1:12" x14ac:dyDescent="0.35">
      <c r="A38" s="68"/>
      <c r="B38" s="40">
        <v>36</v>
      </c>
      <c r="C38" s="20" t="s">
        <v>57</v>
      </c>
      <c r="D38" s="3" t="s">
        <v>10</v>
      </c>
      <c r="E38" s="14" t="s">
        <v>36</v>
      </c>
      <c r="F38" s="14">
        <v>14</v>
      </c>
      <c r="G38" s="14"/>
      <c r="H38" s="14">
        <f t="shared" si="3"/>
        <v>1.75</v>
      </c>
      <c r="I38" s="14">
        <f t="shared" si="1"/>
        <v>390</v>
      </c>
      <c r="J38" s="14">
        <f t="shared" si="2"/>
        <v>403</v>
      </c>
      <c r="K38" s="14" t="s">
        <v>58</v>
      </c>
      <c r="L38" s="54" t="s">
        <v>59</v>
      </c>
    </row>
    <row r="39" spans="1:12" ht="25" x14ac:dyDescent="0.35">
      <c r="A39" s="68"/>
      <c r="B39" s="40">
        <v>37</v>
      </c>
      <c r="C39" s="20" t="s">
        <v>60</v>
      </c>
      <c r="D39" s="3" t="s">
        <v>10</v>
      </c>
      <c r="E39" s="14" t="s">
        <v>38</v>
      </c>
      <c r="F39" s="14">
        <v>11</v>
      </c>
      <c r="G39" s="14"/>
      <c r="H39" s="14">
        <f t="shared" si="3"/>
        <v>1.375</v>
      </c>
      <c r="I39" s="14">
        <f t="shared" si="1"/>
        <v>404</v>
      </c>
      <c r="J39" s="14">
        <f t="shared" si="2"/>
        <v>414</v>
      </c>
      <c r="K39" s="14" t="s">
        <v>61</v>
      </c>
      <c r="L39" s="54" t="s">
        <v>306</v>
      </c>
    </row>
    <row r="40" spans="1:12" x14ac:dyDescent="0.35">
      <c r="A40" s="68"/>
      <c r="B40" s="40">
        <v>38</v>
      </c>
      <c r="C40" s="20" t="s">
        <v>62</v>
      </c>
      <c r="D40" s="3" t="s">
        <v>10</v>
      </c>
      <c r="E40" s="14" t="s">
        <v>20</v>
      </c>
      <c r="F40" s="14">
        <v>21</v>
      </c>
      <c r="G40" s="14"/>
      <c r="H40" s="14">
        <f t="shared" si="3"/>
        <v>2.625</v>
      </c>
      <c r="I40" s="14">
        <f t="shared" si="1"/>
        <v>415</v>
      </c>
      <c r="J40" s="14">
        <f t="shared" si="2"/>
        <v>435</v>
      </c>
      <c r="K40" s="14" t="s">
        <v>63</v>
      </c>
      <c r="L40" s="54" t="s">
        <v>253</v>
      </c>
    </row>
    <row r="41" spans="1:12" ht="25" x14ac:dyDescent="0.35">
      <c r="A41" s="68"/>
      <c r="B41" s="40">
        <v>39</v>
      </c>
      <c r="C41" s="14" t="s">
        <v>64</v>
      </c>
      <c r="D41" s="3" t="s">
        <v>10</v>
      </c>
      <c r="E41" s="14" t="s">
        <v>11</v>
      </c>
      <c r="F41" s="14">
        <v>1</v>
      </c>
      <c r="G41" s="14"/>
      <c r="H41" s="14">
        <f t="shared" si="3"/>
        <v>0.125</v>
      </c>
      <c r="I41" s="14">
        <f t="shared" si="1"/>
        <v>436</v>
      </c>
      <c r="J41" s="14">
        <f t="shared" si="2"/>
        <v>436</v>
      </c>
      <c r="K41" s="14" t="s">
        <v>65</v>
      </c>
      <c r="L41" s="54" t="s">
        <v>225</v>
      </c>
    </row>
    <row r="42" spans="1:12" x14ac:dyDescent="0.35">
      <c r="A42" s="68"/>
      <c r="B42" s="40">
        <v>40</v>
      </c>
      <c r="C42" s="20" t="s">
        <v>247</v>
      </c>
      <c r="D42" s="3" t="s">
        <v>10</v>
      </c>
      <c r="E42" s="14" t="s">
        <v>205</v>
      </c>
      <c r="F42" s="14">
        <v>12</v>
      </c>
      <c r="G42" s="14">
        <v>2</v>
      </c>
      <c r="H42" s="14">
        <f t="shared" si="3"/>
        <v>1.5</v>
      </c>
      <c r="I42" s="14">
        <f t="shared" si="1"/>
        <v>437</v>
      </c>
      <c r="J42" s="14">
        <f t="shared" si="2"/>
        <v>448</v>
      </c>
      <c r="K42" s="14"/>
      <c r="L42" s="72" t="s">
        <v>260</v>
      </c>
    </row>
    <row r="43" spans="1:12" ht="37.5" x14ac:dyDescent="0.35">
      <c r="A43" s="68"/>
      <c r="B43" s="40">
        <v>41</v>
      </c>
      <c r="C43" s="20" t="s">
        <v>66</v>
      </c>
      <c r="D43" s="3" t="s">
        <v>10</v>
      </c>
      <c r="E43" s="14" t="s">
        <v>205</v>
      </c>
      <c r="F43" s="14">
        <v>48</v>
      </c>
      <c r="G43" s="14">
        <v>8</v>
      </c>
      <c r="H43" s="14">
        <f t="shared" si="3"/>
        <v>6</v>
      </c>
      <c r="I43" s="14">
        <f t="shared" si="1"/>
        <v>449</v>
      </c>
      <c r="J43" s="14">
        <f t="shared" si="2"/>
        <v>496</v>
      </c>
      <c r="K43" s="14"/>
      <c r="L43" s="54" t="s">
        <v>263</v>
      </c>
    </row>
    <row r="44" spans="1:12" ht="25" x14ac:dyDescent="0.35">
      <c r="A44" s="68"/>
      <c r="B44" s="40">
        <v>42</v>
      </c>
      <c r="C44" s="20" t="s">
        <v>67</v>
      </c>
      <c r="D44" s="3" t="s">
        <v>10</v>
      </c>
      <c r="E44" s="14" t="s">
        <v>20</v>
      </c>
      <c r="F44" s="14">
        <v>9</v>
      </c>
      <c r="G44" s="14"/>
      <c r="H44" s="14">
        <f t="shared" si="3"/>
        <v>1.125</v>
      </c>
      <c r="I44" s="14">
        <f t="shared" si="1"/>
        <v>497</v>
      </c>
      <c r="J44" s="14">
        <f t="shared" si="2"/>
        <v>505</v>
      </c>
      <c r="K44" s="14" t="s">
        <v>68</v>
      </c>
      <c r="L44" s="54" t="s">
        <v>224</v>
      </c>
    </row>
    <row r="45" spans="1:12" ht="25" x14ac:dyDescent="0.35">
      <c r="A45" s="68"/>
      <c r="B45" s="40">
        <v>43</v>
      </c>
      <c r="C45" s="20" t="s">
        <v>69</v>
      </c>
      <c r="D45" s="3" t="s">
        <v>10</v>
      </c>
      <c r="E45" s="14" t="s">
        <v>20</v>
      </c>
      <c r="F45" s="14">
        <v>3</v>
      </c>
      <c r="G45" s="14"/>
      <c r="H45" s="14">
        <f t="shared" si="3"/>
        <v>0.375</v>
      </c>
      <c r="I45" s="14">
        <f t="shared" si="1"/>
        <v>506</v>
      </c>
      <c r="J45" s="14">
        <f t="shared" si="2"/>
        <v>508</v>
      </c>
      <c r="K45" s="14" t="s">
        <v>70</v>
      </c>
      <c r="L45" s="54" t="s">
        <v>223</v>
      </c>
    </row>
    <row r="46" spans="1:12" ht="25.5" customHeight="1" thickBot="1" x14ac:dyDescent="0.4">
      <c r="B46" s="40">
        <v>44</v>
      </c>
      <c r="C46" s="21" t="s">
        <v>71</v>
      </c>
      <c r="D46" s="3" t="s">
        <v>10</v>
      </c>
      <c r="E46" s="22" t="s">
        <v>20</v>
      </c>
      <c r="F46" s="22">
        <v>3</v>
      </c>
      <c r="G46" s="22"/>
      <c r="H46" s="22">
        <f t="shared" si="3"/>
        <v>0.375</v>
      </c>
      <c r="I46" s="22">
        <f t="shared" si="1"/>
        <v>509</v>
      </c>
      <c r="J46" s="22">
        <f t="shared" si="2"/>
        <v>511</v>
      </c>
      <c r="K46" s="22" t="s">
        <v>70</v>
      </c>
      <c r="L46" s="67" t="s">
        <v>222</v>
      </c>
    </row>
    <row r="47" spans="1:12" ht="13" x14ac:dyDescent="0.35">
      <c r="A47" s="119" t="s">
        <v>72</v>
      </c>
      <c r="B47" s="64">
        <v>101</v>
      </c>
      <c r="C47" s="5" t="s">
        <v>73</v>
      </c>
      <c r="D47" s="106" t="s">
        <v>115</v>
      </c>
      <c r="E47" s="23" t="s">
        <v>205</v>
      </c>
      <c r="F47" s="23">
        <v>12</v>
      </c>
      <c r="G47" s="23">
        <v>2</v>
      </c>
      <c r="H47" s="23">
        <f t="shared" si="3"/>
        <v>1.5</v>
      </c>
      <c r="I47" s="23">
        <f>J46+1</f>
        <v>512</v>
      </c>
      <c r="J47" s="23">
        <f t="shared" si="2"/>
        <v>523</v>
      </c>
      <c r="K47" s="23"/>
      <c r="L47" s="24" t="s">
        <v>74</v>
      </c>
    </row>
    <row r="48" spans="1:12" ht="14.5" customHeight="1" x14ac:dyDescent="0.35">
      <c r="A48" s="120"/>
      <c r="B48" s="41">
        <v>102</v>
      </c>
      <c r="C48" s="6" t="s">
        <v>75</v>
      </c>
      <c r="D48" s="107"/>
      <c r="E48" s="14" t="s">
        <v>20</v>
      </c>
      <c r="F48" s="14">
        <v>14</v>
      </c>
      <c r="G48" s="14"/>
      <c r="H48" s="14">
        <f t="shared" si="3"/>
        <v>1.75</v>
      </c>
      <c r="I48" s="14">
        <f t="shared" si="1"/>
        <v>524</v>
      </c>
      <c r="J48" s="14">
        <f t="shared" si="2"/>
        <v>537</v>
      </c>
      <c r="K48" s="14"/>
      <c r="L48" s="4" t="s">
        <v>201</v>
      </c>
    </row>
    <row r="49" spans="1:12" ht="37.5" x14ac:dyDescent="0.35">
      <c r="A49" s="120"/>
      <c r="B49" s="41">
        <v>103</v>
      </c>
      <c r="C49" s="6" t="s">
        <v>76</v>
      </c>
      <c r="D49" s="107"/>
      <c r="E49" s="14" t="s">
        <v>205</v>
      </c>
      <c r="F49" s="14">
        <v>12</v>
      </c>
      <c r="G49" s="14">
        <v>2</v>
      </c>
      <c r="H49" s="14">
        <f t="shared" si="3"/>
        <v>1.5</v>
      </c>
      <c r="I49" s="14">
        <f t="shared" si="1"/>
        <v>538</v>
      </c>
      <c r="J49" s="14">
        <f t="shared" si="2"/>
        <v>549</v>
      </c>
      <c r="K49" s="14" t="s">
        <v>219</v>
      </c>
      <c r="L49" s="17" t="s">
        <v>302</v>
      </c>
    </row>
    <row r="50" spans="1:12" ht="50" x14ac:dyDescent="0.35">
      <c r="A50" s="120"/>
      <c r="B50" s="41">
        <v>104</v>
      </c>
      <c r="C50" s="6" t="s">
        <v>77</v>
      </c>
      <c r="D50" s="107"/>
      <c r="E50" s="14" t="s">
        <v>20</v>
      </c>
      <c r="F50" s="14">
        <v>7</v>
      </c>
      <c r="G50" s="14"/>
      <c r="H50" s="14">
        <f t="shared" si="3"/>
        <v>0.875</v>
      </c>
      <c r="I50" s="14">
        <f t="shared" si="1"/>
        <v>550</v>
      </c>
      <c r="J50" s="14">
        <f t="shared" si="2"/>
        <v>556</v>
      </c>
      <c r="K50" s="14"/>
      <c r="L50" s="17" t="s">
        <v>78</v>
      </c>
    </row>
    <row r="51" spans="1:12" ht="14.5" customHeight="1" x14ac:dyDescent="0.35">
      <c r="A51" s="120"/>
      <c r="B51" s="41">
        <v>105</v>
      </c>
      <c r="C51" s="6" t="s">
        <v>79</v>
      </c>
      <c r="D51" s="107"/>
      <c r="E51" s="14" t="s">
        <v>205</v>
      </c>
      <c r="F51" s="14">
        <v>12</v>
      </c>
      <c r="G51" s="14">
        <v>2</v>
      </c>
      <c r="H51" s="14">
        <f t="shared" si="3"/>
        <v>1.5</v>
      </c>
      <c r="I51" s="14">
        <f t="shared" si="1"/>
        <v>557</v>
      </c>
      <c r="J51" s="14">
        <f t="shared" si="2"/>
        <v>568</v>
      </c>
      <c r="K51" s="14"/>
      <c r="L51" s="110" t="s">
        <v>202</v>
      </c>
    </row>
    <row r="52" spans="1:12" ht="14.5" customHeight="1" x14ac:dyDescent="0.35">
      <c r="A52" s="120"/>
      <c r="B52" s="41">
        <v>106</v>
      </c>
      <c r="C52" s="6" t="s">
        <v>80</v>
      </c>
      <c r="D52" s="107"/>
      <c r="E52" s="14" t="s">
        <v>20</v>
      </c>
      <c r="F52" s="14">
        <v>14</v>
      </c>
      <c r="G52" s="14"/>
      <c r="H52" s="14">
        <f t="shared" si="3"/>
        <v>1.75</v>
      </c>
      <c r="I52" s="14">
        <f t="shared" si="1"/>
        <v>569</v>
      </c>
      <c r="J52" s="14">
        <f t="shared" si="2"/>
        <v>582</v>
      </c>
      <c r="K52" s="14"/>
      <c r="L52" s="111"/>
    </row>
    <row r="53" spans="1:12" ht="14.5" customHeight="1" x14ac:dyDescent="0.35">
      <c r="A53" s="120"/>
      <c r="B53" s="41">
        <v>107</v>
      </c>
      <c r="C53" s="6" t="s">
        <v>81</v>
      </c>
      <c r="D53" s="107"/>
      <c r="E53" s="14" t="s">
        <v>205</v>
      </c>
      <c r="F53" s="14">
        <v>12</v>
      </c>
      <c r="G53" s="14">
        <v>2</v>
      </c>
      <c r="H53" s="14">
        <f t="shared" si="3"/>
        <v>1.5</v>
      </c>
      <c r="I53" s="14">
        <f t="shared" si="1"/>
        <v>583</v>
      </c>
      <c r="J53" s="14">
        <f t="shared" si="2"/>
        <v>594</v>
      </c>
      <c r="K53" s="14"/>
      <c r="L53" s="111"/>
    </row>
    <row r="54" spans="1:12" ht="14.5" customHeight="1" x14ac:dyDescent="0.35">
      <c r="A54" s="120"/>
      <c r="B54" s="41">
        <v>108</v>
      </c>
      <c r="C54" s="6" t="s">
        <v>82</v>
      </c>
      <c r="D54" s="107"/>
      <c r="E54" s="14" t="s">
        <v>20</v>
      </c>
      <c r="F54" s="14">
        <v>7</v>
      </c>
      <c r="G54" s="14"/>
      <c r="H54" s="14">
        <f t="shared" si="3"/>
        <v>0.875</v>
      </c>
      <c r="I54" s="14">
        <f t="shared" si="1"/>
        <v>595</v>
      </c>
      <c r="J54" s="14">
        <f t="shared" si="2"/>
        <v>601</v>
      </c>
      <c r="K54" s="14"/>
      <c r="L54" s="111"/>
    </row>
    <row r="55" spans="1:12" ht="14.5" customHeight="1" x14ac:dyDescent="0.35">
      <c r="A55" s="120"/>
      <c r="B55" s="41">
        <v>109</v>
      </c>
      <c r="C55" s="6" t="s">
        <v>83</v>
      </c>
      <c r="D55" s="107"/>
      <c r="E55" s="14" t="s">
        <v>205</v>
      </c>
      <c r="F55" s="14">
        <v>12</v>
      </c>
      <c r="G55" s="14">
        <v>2</v>
      </c>
      <c r="H55" s="14">
        <f t="shared" si="3"/>
        <v>1.5</v>
      </c>
      <c r="I55" s="14">
        <f t="shared" si="1"/>
        <v>602</v>
      </c>
      <c r="J55" s="14">
        <f t="shared" si="2"/>
        <v>613</v>
      </c>
      <c r="K55" s="14"/>
      <c r="L55" s="111"/>
    </row>
    <row r="56" spans="1:12" ht="14.5" customHeight="1" x14ac:dyDescent="0.35">
      <c r="A56" s="120"/>
      <c r="B56" s="41">
        <v>110</v>
      </c>
      <c r="C56" s="6" t="s">
        <v>84</v>
      </c>
      <c r="D56" s="108"/>
      <c r="E56" s="14" t="s">
        <v>20</v>
      </c>
      <c r="F56" s="14">
        <v>14</v>
      </c>
      <c r="G56" s="14"/>
      <c r="H56" s="14">
        <f t="shared" si="3"/>
        <v>1.75</v>
      </c>
      <c r="I56" s="14">
        <f t="shared" si="1"/>
        <v>614</v>
      </c>
      <c r="J56" s="14">
        <f t="shared" si="2"/>
        <v>627</v>
      </c>
      <c r="K56" s="14"/>
      <c r="L56" s="111"/>
    </row>
    <row r="57" spans="1:12" ht="14.5" customHeight="1" x14ac:dyDescent="0.35">
      <c r="A57" s="120"/>
      <c r="B57" s="41">
        <v>111</v>
      </c>
      <c r="C57" s="6" t="s">
        <v>85</v>
      </c>
      <c r="D57" s="108"/>
      <c r="E57" s="14" t="s">
        <v>205</v>
      </c>
      <c r="F57" s="14">
        <v>12</v>
      </c>
      <c r="G57" s="14">
        <v>2</v>
      </c>
      <c r="H57" s="14">
        <f t="shared" si="3"/>
        <v>1.5</v>
      </c>
      <c r="I57" s="14">
        <f t="shared" si="1"/>
        <v>628</v>
      </c>
      <c r="J57" s="14">
        <f t="shared" si="2"/>
        <v>639</v>
      </c>
      <c r="K57" s="14"/>
      <c r="L57" s="111"/>
    </row>
    <row r="58" spans="1:12" ht="14.5" customHeight="1" x14ac:dyDescent="0.35">
      <c r="A58" s="120"/>
      <c r="B58" s="41">
        <v>112</v>
      </c>
      <c r="C58" s="6" t="s">
        <v>86</v>
      </c>
      <c r="D58" s="108"/>
      <c r="E58" s="14" t="s">
        <v>20</v>
      </c>
      <c r="F58" s="14">
        <v>7</v>
      </c>
      <c r="G58" s="14"/>
      <c r="H58" s="14">
        <f t="shared" si="3"/>
        <v>0.875</v>
      </c>
      <c r="I58" s="14">
        <f t="shared" si="1"/>
        <v>640</v>
      </c>
      <c r="J58" s="14">
        <f t="shared" si="2"/>
        <v>646</v>
      </c>
      <c r="K58" s="14"/>
      <c r="L58" s="111"/>
    </row>
    <row r="59" spans="1:12" ht="14.5" customHeight="1" x14ac:dyDescent="0.35">
      <c r="A59" s="120"/>
      <c r="B59" s="41">
        <v>113</v>
      </c>
      <c r="C59" s="6" t="s">
        <v>87</v>
      </c>
      <c r="D59" s="108"/>
      <c r="E59" s="14" t="s">
        <v>205</v>
      </c>
      <c r="F59" s="14">
        <v>12</v>
      </c>
      <c r="G59" s="14">
        <v>2</v>
      </c>
      <c r="H59" s="14">
        <f t="shared" si="3"/>
        <v>1.5</v>
      </c>
      <c r="I59" s="14">
        <f t="shared" si="1"/>
        <v>647</v>
      </c>
      <c r="J59" s="14">
        <f t="shared" si="2"/>
        <v>658</v>
      </c>
      <c r="K59" s="14"/>
      <c r="L59" s="111"/>
    </row>
    <row r="60" spans="1:12" ht="14.5" customHeight="1" x14ac:dyDescent="0.35">
      <c r="A60" s="120"/>
      <c r="B60" s="41">
        <v>114</v>
      </c>
      <c r="C60" s="6" t="s">
        <v>88</v>
      </c>
      <c r="D60" s="108"/>
      <c r="E60" s="14" t="s">
        <v>20</v>
      </c>
      <c r="F60" s="14">
        <v>14</v>
      </c>
      <c r="G60" s="14"/>
      <c r="H60" s="14">
        <f t="shared" si="3"/>
        <v>1.75</v>
      </c>
      <c r="I60" s="14">
        <f t="shared" si="1"/>
        <v>659</v>
      </c>
      <c r="J60" s="14">
        <f t="shared" si="2"/>
        <v>672</v>
      </c>
      <c r="K60" s="14"/>
      <c r="L60" s="111"/>
    </row>
    <row r="61" spans="1:12" ht="14.5" customHeight="1" x14ac:dyDescent="0.35">
      <c r="A61" s="120"/>
      <c r="B61" s="41">
        <v>115</v>
      </c>
      <c r="C61" s="6" t="s">
        <v>89</v>
      </c>
      <c r="D61" s="108"/>
      <c r="E61" s="14" t="s">
        <v>205</v>
      </c>
      <c r="F61" s="14">
        <v>12</v>
      </c>
      <c r="G61" s="14">
        <v>2</v>
      </c>
      <c r="H61" s="14">
        <f t="shared" si="3"/>
        <v>1.5</v>
      </c>
      <c r="I61" s="14">
        <f t="shared" si="1"/>
        <v>673</v>
      </c>
      <c r="J61" s="14">
        <f t="shared" si="2"/>
        <v>684</v>
      </c>
      <c r="K61" s="14"/>
      <c r="L61" s="111"/>
    </row>
    <row r="62" spans="1:12" ht="15" customHeight="1" thickBot="1" x14ac:dyDescent="0.4">
      <c r="A62" s="121"/>
      <c r="B62" s="42">
        <v>116</v>
      </c>
      <c r="C62" s="7" t="s">
        <v>90</v>
      </c>
      <c r="D62" s="109"/>
      <c r="E62" s="22" t="s">
        <v>20</v>
      </c>
      <c r="F62" s="22">
        <v>7</v>
      </c>
      <c r="G62" s="22"/>
      <c r="H62" s="22">
        <f t="shared" si="3"/>
        <v>0.875</v>
      </c>
      <c r="I62" s="22">
        <f t="shared" si="1"/>
        <v>685</v>
      </c>
      <c r="J62" s="22">
        <f t="shared" si="2"/>
        <v>691</v>
      </c>
      <c r="K62" s="22"/>
      <c r="L62" s="112"/>
    </row>
    <row r="63" spans="1:12" ht="43" customHeight="1" thickBot="1" x14ac:dyDescent="0.4">
      <c r="A63" s="73" t="s">
        <v>91</v>
      </c>
      <c r="B63" s="65">
        <v>201</v>
      </c>
      <c r="C63" s="25" t="s">
        <v>92</v>
      </c>
      <c r="D63" s="26" t="s">
        <v>93</v>
      </c>
      <c r="E63" s="25"/>
      <c r="F63" s="25" t="s">
        <v>94</v>
      </c>
      <c r="G63" s="25"/>
      <c r="H63" s="25"/>
      <c r="I63" s="27" t="s">
        <v>95</v>
      </c>
      <c r="J63" s="27" t="s">
        <v>252</v>
      </c>
      <c r="K63" s="25" t="s">
        <v>220</v>
      </c>
      <c r="L63" s="34" t="s">
        <v>251</v>
      </c>
    </row>
    <row r="64" spans="1:12" ht="88" thickBot="1" x14ac:dyDescent="0.4">
      <c r="A64" s="73" t="s">
        <v>96</v>
      </c>
      <c r="B64" s="74"/>
      <c r="C64" s="75" t="s">
        <v>97</v>
      </c>
      <c r="D64" s="76" t="s">
        <v>93</v>
      </c>
      <c r="E64" s="75" t="s">
        <v>20</v>
      </c>
      <c r="F64" s="75">
        <v>6</v>
      </c>
      <c r="G64" s="75"/>
      <c r="H64" s="75">
        <f>F64/8</f>
        <v>0.75</v>
      </c>
      <c r="I64" s="77" t="s">
        <v>98</v>
      </c>
      <c r="J64" s="77" t="s">
        <v>99</v>
      </c>
      <c r="K64" s="75" t="s">
        <v>100</v>
      </c>
      <c r="L64" s="78" t="s">
        <v>248</v>
      </c>
    </row>
    <row r="65" spans="1:12" ht="29.5" customHeight="1" x14ac:dyDescent="0.35">
      <c r="A65" s="119" t="s">
        <v>101</v>
      </c>
      <c r="B65" s="79"/>
      <c r="C65" s="80" t="s">
        <v>102</v>
      </c>
      <c r="D65" s="113" t="s">
        <v>103</v>
      </c>
      <c r="E65" s="81" t="s">
        <v>20</v>
      </c>
      <c r="F65" s="81">
        <v>6</v>
      </c>
      <c r="G65" s="81"/>
      <c r="H65" s="81">
        <f t="shared" ref="H65:H70" si="4">F65/8</f>
        <v>0.75</v>
      </c>
      <c r="I65" s="81">
        <f>928-144</f>
        <v>784</v>
      </c>
      <c r="J65" s="81">
        <f>I65+F65-1</f>
        <v>789</v>
      </c>
      <c r="K65" s="81" t="s">
        <v>104</v>
      </c>
      <c r="L65" s="116" t="s">
        <v>105</v>
      </c>
    </row>
    <row r="66" spans="1:12" ht="14.5" customHeight="1" x14ac:dyDescent="0.35">
      <c r="A66" s="120"/>
      <c r="B66" s="82"/>
      <c r="C66" s="83" t="s">
        <v>106</v>
      </c>
      <c r="D66" s="114"/>
      <c r="E66" s="84" t="s">
        <v>11</v>
      </c>
      <c r="F66" s="84">
        <v>6</v>
      </c>
      <c r="G66" s="84"/>
      <c r="H66" s="84">
        <f t="shared" si="4"/>
        <v>0.75</v>
      </c>
      <c r="I66" s="84">
        <f>J65+1</f>
        <v>790</v>
      </c>
      <c r="J66" s="84">
        <f>I66+F66-1</f>
        <v>795</v>
      </c>
      <c r="K66" s="84"/>
      <c r="L66" s="117"/>
    </row>
    <row r="67" spans="1:12" ht="14.5" customHeight="1" x14ac:dyDescent="0.35">
      <c r="A67" s="120"/>
      <c r="B67" s="82"/>
      <c r="C67" s="83" t="s">
        <v>107</v>
      </c>
      <c r="D67" s="114"/>
      <c r="E67" s="84" t="s">
        <v>20</v>
      </c>
      <c r="F67" s="84">
        <v>4</v>
      </c>
      <c r="G67" s="84"/>
      <c r="H67" s="84">
        <f t="shared" si="4"/>
        <v>0.5</v>
      </c>
      <c r="I67" s="84">
        <f>J66+1</f>
        <v>796</v>
      </c>
      <c r="J67" s="84">
        <f>I67+F67-1</f>
        <v>799</v>
      </c>
      <c r="K67" s="84"/>
      <c r="L67" s="117"/>
    </row>
    <row r="68" spans="1:12" ht="15" customHeight="1" thickBot="1" x14ac:dyDescent="0.4">
      <c r="A68" s="121"/>
      <c r="B68" s="85"/>
      <c r="C68" s="86" t="s">
        <v>108</v>
      </c>
      <c r="D68" s="115"/>
      <c r="E68" s="87" t="s">
        <v>20</v>
      </c>
      <c r="F68" s="87">
        <v>64</v>
      </c>
      <c r="G68" s="87"/>
      <c r="H68" s="87">
        <f t="shared" si="4"/>
        <v>8</v>
      </c>
      <c r="I68" s="87">
        <f>J67+1</f>
        <v>800</v>
      </c>
      <c r="J68" s="87">
        <f>I68+F68-1</f>
        <v>863</v>
      </c>
      <c r="K68" s="87"/>
      <c r="L68" s="118"/>
    </row>
    <row r="69" spans="1:12" ht="25.5" thickBot="1" x14ac:dyDescent="0.4">
      <c r="A69" s="88" t="s">
        <v>109</v>
      </c>
      <c r="B69" s="89">
        <v>202</v>
      </c>
      <c r="C69" s="28" t="s">
        <v>249</v>
      </c>
      <c r="D69" s="93" t="s">
        <v>10</v>
      </c>
      <c r="E69" s="28" t="s">
        <v>20</v>
      </c>
      <c r="F69" s="28">
        <v>64</v>
      </c>
      <c r="G69" s="28"/>
      <c r="H69" s="28">
        <f t="shared" si="4"/>
        <v>8</v>
      </c>
      <c r="I69" s="28">
        <f>J68+1</f>
        <v>864</v>
      </c>
      <c r="J69" s="28">
        <f>I69+F69-1</f>
        <v>927</v>
      </c>
      <c r="K69" s="28"/>
      <c r="L69" s="29" t="s">
        <v>250</v>
      </c>
    </row>
    <row r="70" spans="1:12" ht="13.5" thickBot="1" x14ac:dyDescent="0.4">
      <c r="B70" s="43"/>
      <c r="C70" s="8"/>
      <c r="D70" s="97" t="s">
        <v>110</v>
      </c>
      <c r="E70" s="98"/>
      <c r="F70" s="9">
        <f>J69+1</f>
        <v>928</v>
      </c>
      <c r="G70" s="10" t="s">
        <v>111</v>
      </c>
      <c r="H70" s="9">
        <f t="shared" si="4"/>
        <v>116</v>
      </c>
      <c r="I70" s="99" t="s">
        <v>112</v>
      </c>
      <c r="J70" s="100"/>
      <c r="K70" s="30"/>
      <c r="L70" s="35"/>
    </row>
    <row r="71" spans="1:12" x14ac:dyDescent="0.35">
      <c r="B71" s="33"/>
      <c r="C71" s="101" t="s">
        <v>221</v>
      </c>
      <c r="D71" s="101"/>
      <c r="E71" s="101"/>
      <c r="F71" s="101"/>
      <c r="G71" s="101"/>
      <c r="H71" s="101"/>
      <c r="I71" s="101"/>
      <c r="J71" s="101"/>
      <c r="K71" s="101"/>
      <c r="L71" s="101"/>
    </row>
    <row r="72" spans="1:12" ht="13" x14ac:dyDescent="0.35">
      <c r="B72" s="33"/>
      <c r="C72" s="102"/>
      <c r="D72" s="103"/>
      <c r="E72" s="103"/>
      <c r="F72" s="103"/>
      <c r="G72" s="103"/>
      <c r="H72" s="103"/>
      <c r="I72" s="103"/>
      <c r="J72" s="103"/>
      <c r="K72" s="103"/>
      <c r="L72" s="103"/>
    </row>
    <row r="73" spans="1:12" x14ac:dyDescent="0.35">
      <c r="B73" s="33"/>
      <c r="C73" s="104" t="s">
        <v>113</v>
      </c>
      <c r="D73" s="105"/>
      <c r="E73" s="105"/>
      <c r="F73" s="105"/>
      <c r="G73" s="105"/>
      <c r="H73" s="105"/>
      <c r="I73" s="105"/>
      <c r="J73" s="105"/>
      <c r="K73" s="105"/>
      <c r="L73" s="105"/>
    </row>
    <row r="74" spans="1:12" x14ac:dyDescent="0.35">
      <c r="B74" s="33"/>
    </row>
    <row r="75" spans="1:12" x14ac:dyDescent="0.35">
      <c r="B75" s="33"/>
    </row>
    <row r="76" spans="1:12" x14ac:dyDescent="0.35">
      <c r="B76" s="33"/>
    </row>
    <row r="77" spans="1:12" x14ac:dyDescent="0.35">
      <c r="B77" s="33"/>
    </row>
    <row r="78" spans="1:12" x14ac:dyDescent="0.35">
      <c r="B78" s="33"/>
    </row>
  </sheetData>
  <mergeCells count="11">
    <mergeCell ref="D47:D62"/>
    <mergeCell ref="L51:L62"/>
    <mergeCell ref="D65:D68"/>
    <mergeCell ref="L65:L68"/>
    <mergeCell ref="A65:A68"/>
    <mergeCell ref="A47:A62"/>
    <mergeCell ref="D70:E70"/>
    <mergeCell ref="I70:J70"/>
    <mergeCell ref="C71:L71"/>
    <mergeCell ref="C72:L72"/>
    <mergeCell ref="C73:L73"/>
  </mergeCells>
  <pageMargins left="0.25" right="0.25" top="0.75" bottom="0.75" header="0.3" footer="0.3"/>
  <pageSetup paperSize="9" scale="42"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226E2-B287-4A3A-8D6E-4DE32CB367AF}">
  <dimension ref="A1:D26"/>
  <sheetViews>
    <sheetView workbookViewId="0">
      <selection activeCell="B12" sqref="B12"/>
    </sheetView>
  </sheetViews>
  <sheetFormatPr defaultColWidth="8.7265625" defaultRowHeight="12.5" x14ac:dyDescent="0.35"/>
  <cols>
    <col min="1" max="1" width="18.81640625" style="36" customWidth="1"/>
    <col min="2" max="2" width="14" style="36" customWidth="1"/>
    <col min="3" max="3" width="42.7265625" style="36" customWidth="1"/>
    <col min="4" max="4" width="56.453125" style="36" customWidth="1"/>
    <col min="5" max="16384" width="8.7265625" style="36"/>
  </cols>
  <sheetData>
    <row r="1" spans="1:4" ht="13" x14ac:dyDescent="0.35">
      <c r="A1" s="31" t="s">
        <v>116</v>
      </c>
    </row>
    <row r="3" spans="1:4" x14ac:dyDescent="0.35">
      <c r="A3" s="126" t="s">
        <v>117</v>
      </c>
      <c r="B3" s="126"/>
      <c r="C3" s="126"/>
    </row>
    <row r="6" spans="1:4" ht="13" x14ac:dyDescent="0.35">
      <c r="A6" s="61" t="s">
        <v>118</v>
      </c>
      <c r="B6" s="62" t="s">
        <v>1</v>
      </c>
      <c r="C6" s="62" t="s">
        <v>119</v>
      </c>
      <c r="D6" s="63" t="s">
        <v>8</v>
      </c>
    </row>
    <row r="7" spans="1:4" ht="37.5" x14ac:dyDescent="0.35">
      <c r="A7" s="52" t="s">
        <v>11</v>
      </c>
      <c r="B7" s="37" t="s">
        <v>120</v>
      </c>
      <c r="C7" s="37" t="s">
        <v>121</v>
      </c>
      <c r="D7" s="53" t="s">
        <v>122</v>
      </c>
    </row>
    <row r="8" spans="1:4" ht="50" x14ac:dyDescent="0.35">
      <c r="A8" s="52" t="s">
        <v>20</v>
      </c>
      <c r="B8" s="37" t="s">
        <v>123</v>
      </c>
      <c r="C8" s="37" t="s">
        <v>124</v>
      </c>
      <c r="D8" s="53" t="s">
        <v>125</v>
      </c>
    </row>
    <row r="9" spans="1:4" ht="37.5" x14ac:dyDescent="0.35">
      <c r="A9" s="52" t="s">
        <v>17</v>
      </c>
      <c r="B9" s="37" t="s">
        <v>209</v>
      </c>
      <c r="C9" s="14" t="s">
        <v>210</v>
      </c>
      <c r="D9" s="54" t="s">
        <v>126</v>
      </c>
    </row>
    <row r="10" spans="1:4" ht="37.5" x14ac:dyDescent="0.35">
      <c r="A10" s="52" t="s">
        <v>36</v>
      </c>
      <c r="B10" s="37" t="s">
        <v>127</v>
      </c>
      <c r="C10" s="37" t="s">
        <v>211</v>
      </c>
      <c r="D10" s="53" t="s">
        <v>128</v>
      </c>
    </row>
    <row r="11" spans="1:4" ht="37.5" x14ac:dyDescent="0.35">
      <c r="A11" s="55" t="s">
        <v>38</v>
      </c>
      <c r="B11" s="56" t="s">
        <v>129</v>
      </c>
      <c r="C11" s="56" t="s">
        <v>212</v>
      </c>
      <c r="D11" s="57" t="s">
        <v>130</v>
      </c>
    </row>
    <row r="12" spans="1:4" ht="25" x14ac:dyDescent="0.35">
      <c r="A12" s="55" t="s">
        <v>300</v>
      </c>
      <c r="B12" s="56" t="s">
        <v>297</v>
      </c>
      <c r="C12" s="56" t="s">
        <v>298</v>
      </c>
      <c r="D12" s="57" t="s">
        <v>299</v>
      </c>
    </row>
    <row r="14" spans="1:4" ht="25" x14ac:dyDescent="0.35">
      <c r="A14" s="15" t="s">
        <v>131</v>
      </c>
      <c r="B14" s="127" t="s">
        <v>132</v>
      </c>
      <c r="C14" s="128"/>
    </row>
    <row r="17" spans="1:4" ht="13" thickBot="1" x14ac:dyDescent="0.4"/>
    <row r="18" spans="1:4" s="15" customFormat="1" ht="29.9" customHeight="1" x14ac:dyDescent="0.35">
      <c r="A18" s="58" t="s">
        <v>133</v>
      </c>
      <c r="B18" s="129" t="s">
        <v>218</v>
      </c>
      <c r="C18" s="129"/>
      <c r="D18" s="130"/>
    </row>
    <row r="19" spans="1:4" s="15" customFormat="1" ht="13" x14ac:dyDescent="0.35">
      <c r="A19" s="59" t="s">
        <v>2</v>
      </c>
      <c r="B19" s="122" t="s">
        <v>134</v>
      </c>
      <c r="C19" s="122"/>
      <c r="D19" s="123"/>
    </row>
    <row r="20" spans="1:4" s="15" customFormat="1" ht="13.4" customHeight="1" x14ac:dyDescent="0.35">
      <c r="A20" s="59" t="s">
        <v>3</v>
      </c>
      <c r="B20" s="122" t="s">
        <v>135</v>
      </c>
      <c r="C20" s="122"/>
      <c r="D20" s="123"/>
    </row>
    <row r="21" spans="1:4" s="15" customFormat="1" ht="13" x14ac:dyDescent="0.35">
      <c r="A21" s="59" t="s">
        <v>213</v>
      </c>
      <c r="B21" s="122" t="s">
        <v>136</v>
      </c>
      <c r="C21" s="122"/>
      <c r="D21" s="123"/>
    </row>
    <row r="22" spans="1:4" s="15" customFormat="1" ht="13.4" customHeight="1" x14ac:dyDescent="0.35">
      <c r="A22" s="59" t="s">
        <v>4</v>
      </c>
      <c r="B22" s="122" t="s">
        <v>137</v>
      </c>
      <c r="C22" s="122"/>
      <c r="D22" s="123"/>
    </row>
    <row r="23" spans="1:4" s="15" customFormat="1" ht="13.4" customHeight="1" x14ac:dyDescent="0.35">
      <c r="A23" s="59" t="s">
        <v>214</v>
      </c>
      <c r="B23" s="122" t="s">
        <v>138</v>
      </c>
      <c r="C23" s="122"/>
      <c r="D23" s="123"/>
    </row>
    <row r="24" spans="1:4" s="15" customFormat="1" ht="13" x14ac:dyDescent="0.35">
      <c r="A24" s="59" t="s">
        <v>215</v>
      </c>
      <c r="B24" s="122" t="s">
        <v>139</v>
      </c>
      <c r="C24" s="122"/>
      <c r="D24" s="123"/>
    </row>
    <row r="25" spans="1:4" s="15" customFormat="1" ht="13.4" customHeight="1" x14ac:dyDescent="0.35">
      <c r="A25" s="59" t="s">
        <v>216</v>
      </c>
      <c r="B25" s="122" t="s">
        <v>140</v>
      </c>
      <c r="C25" s="122"/>
      <c r="D25" s="123"/>
    </row>
    <row r="26" spans="1:4" s="15" customFormat="1" ht="13.4" customHeight="1" thickBot="1" x14ac:dyDescent="0.4">
      <c r="A26" s="60" t="s">
        <v>217</v>
      </c>
      <c r="B26" s="124" t="s">
        <v>141</v>
      </c>
      <c r="C26" s="124"/>
      <c r="D26" s="125"/>
    </row>
  </sheetData>
  <mergeCells count="11">
    <mergeCell ref="B24:D24"/>
    <mergeCell ref="B25:D25"/>
    <mergeCell ref="B26:D26"/>
    <mergeCell ref="A3:C3"/>
    <mergeCell ref="B14:C14"/>
    <mergeCell ref="B18:D18"/>
    <mergeCell ref="B19:D19"/>
    <mergeCell ref="B20:D20"/>
    <mergeCell ref="B21:D21"/>
    <mergeCell ref="B22:D22"/>
    <mergeCell ref="B23:D23"/>
  </mergeCell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955FD-3B58-4658-93D7-DA8781307961}">
  <sheetPr>
    <pageSetUpPr fitToPage="1"/>
  </sheetPr>
  <dimension ref="A1:I69"/>
  <sheetViews>
    <sheetView workbookViewId="0">
      <selection activeCell="A22" sqref="A22"/>
    </sheetView>
  </sheetViews>
  <sheetFormatPr defaultColWidth="8.7265625" defaultRowHeight="12.5" x14ac:dyDescent="0.35"/>
  <cols>
    <col min="1" max="3" width="10.26953125" style="38" customWidth="1"/>
    <col min="4" max="16384" width="8.7265625" style="38"/>
  </cols>
  <sheetData>
    <row r="1" spans="1:9" ht="13" x14ac:dyDescent="0.35">
      <c r="A1" s="32" t="s">
        <v>204</v>
      </c>
    </row>
    <row r="2" spans="1:9" ht="13" x14ac:dyDescent="0.35">
      <c r="A2" s="32"/>
    </row>
    <row r="3" spans="1:9" ht="70.5" customHeight="1" x14ac:dyDescent="0.35">
      <c r="A3" s="128" t="s">
        <v>203</v>
      </c>
      <c r="B3" s="128"/>
      <c r="C3" s="128"/>
      <c r="D3" s="128"/>
      <c r="E3" s="128"/>
      <c r="F3" s="128"/>
      <c r="G3" s="128"/>
      <c r="H3" s="128"/>
      <c r="I3" s="128"/>
    </row>
    <row r="4" spans="1:9" ht="13" x14ac:dyDescent="0.35">
      <c r="A4" s="32"/>
      <c r="B4" s="32"/>
      <c r="C4" s="32"/>
    </row>
    <row r="5" spans="1:9" ht="13" x14ac:dyDescent="0.35">
      <c r="A5" s="49" t="s">
        <v>207</v>
      </c>
      <c r="B5" s="50" t="s">
        <v>206</v>
      </c>
      <c r="C5" s="51" t="s">
        <v>208</v>
      </c>
    </row>
    <row r="6" spans="1:9" x14ac:dyDescent="0.35">
      <c r="A6" s="44">
        <f t="shared" ref="A6:A37" si="0">B6-32</f>
        <v>0</v>
      </c>
      <c r="B6" s="39">
        <v>32</v>
      </c>
      <c r="C6" s="45" t="s">
        <v>142</v>
      </c>
    </row>
    <row r="7" spans="1:9" x14ac:dyDescent="0.35">
      <c r="A7" s="44">
        <f t="shared" si="0"/>
        <v>1</v>
      </c>
      <c r="B7" s="39">
        <v>33</v>
      </c>
      <c r="C7" s="45" t="s">
        <v>143</v>
      </c>
    </row>
    <row r="8" spans="1:9" x14ac:dyDescent="0.35">
      <c r="A8" s="44">
        <f t="shared" si="0"/>
        <v>2</v>
      </c>
      <c r="B8" s="39">
        <v>34</v>
      </c>
      <c r="C8" s="45" t="s">
        <v>144</v>
      </c>
    </row>
    <row r="9" spans="1:9" x14ac:dyDescent="0.35">
      <c r="A9" s="44">
        <f t="shared" si="0"/>
        <v>3</v>
      </c>
      <c r="B9" s="39">
        <v>35</v>
      </c>
      <c r="C9" s="45" t="s">
        <v>145</v>
      </c>
    </row>
    <row r="10" spans="1:9" x14ac:dyDescent="0.35">
      <c r="A10" s="44">
        <f t="shared" si="0"/>
        <v>4</v>
      </c>
      <c r="B10" s="39">
        <v>36</v>
      </c>
      <c r="C10" s="45" t="s">
        <v>146</v>
      </c>
    </row>
    <row r="11" spans="1:9" x14ac:dyDescent="0.35">
      <c r="A11" s="44">
        <f t="shared" si="0"/>
        <v>5</v>
      </c>
      <c r="B11" s="39">
        <v>37</v>
      </c>
      <c r="C11" s="45" t="s">
        <v>147</v>
      </c>
    </row>
    <row r="12" spans="1:9" x14ac:dyDescent="0.35">
      <c r="A12" s="44">
        <f t="shared" si="0"/>
        <v>6</v>
      </c>
      <c r="B12" s="39">
        <v>38</v>
      </c>
      <c r="C12" s="45" t="s">
        <v>148</v>
      </c>
    </row>
    <row r="13" spans="1:9" x14ac:dyDescent="0.35">
      <c r="A13" s="44">
        <f t="shared" si="0"/>
        <v>7</v>
      </c>
      <c r="B13" s="39">
        <v>39</v>
      </c>
      <c r="C13" s="45" t="s">
        <v>149</v>
      </c>
    </row>
    <row r="14" spans="1:9" x14ac:dyDescent="0.35">
      <c r="A14" s="44">
        <f t="shared" si="0"/>
        <v>8</v>
      </c>
      <c r="B14" s="39">
        <v>40</v>
      </c>
      <c r="C14" s="45" t="s">
        <v>150</v>
      </c>
    </row>
    <row r="15" spans="1:9" x14ac:dyDescent="0.35">
      <c r="A15" s="44">
        <f t="shared" si="0"/>
        <v>9</v>
      </c>
      <c r="B15" s="39">
        <v>41</v>
      </c>
      <c r="C15" s="45" t="s">
        <v>151</v>
      </c>
    </row>
    <row r="16" spans="1:9" x14ac:dyDescent="0.35">
      <c r="A16" s="44">
        <f t="shared" si="0"/>
        <v>10</v>
      </c>
      <c r="B16" s="39">
        <v>42</v>
      </c>
      <c r="C16" s="45" t="s">
        <v>152</v>
      </c>
    </row>
    <row r="17" spans="1:3" x14ac:dyDescent="0.35">
      <c r="A17" s="44">
        <f t="shared" si="0"/>
        <v>11</v>
      </c>
      <c r="B17" s="39">
        <v>43</v>
      </c>
      <c r="C17" s="45" t="s">
        <v>153</v>
      </c>
    </row>
    <row r="18" spans="1:3" x14ac:dyDescent="0.35">
      <c r="A18" s="44">
        <f t="shared" si="0"/>
        <v>12</v>
      </c>
      <c r="B18" s="39">
        <v>44</v>
      </c>
      <c r="C18" s="45" t="s">
        <v>154</v>
      </c>
    </row>
    <row r="19" spans="1:3" x14ac:dyDescent="0.35">
      <c r="A19" s="44">
        <f t="shared" si="0"/>
        <v>13</v>
      </c>
      <c r="B19" s="39">
        <v>45</v>
      </c>
      <c r="C19" s="45" t="s">
        <v>155</v>
      </c>
    </row>
    <row r="20" spans="1:3" x14ac:dyDescent="0.35">
      <c r="A20" s="44">
        <f t="shared" si="0"/>
        <v>14</v>
      </c>
      <c r="B20" s="39">
        <v>46</v>
      </c>
      <c r="C20" s="45" t="s">
        <v>156</v>
      </c>
    </row>
    <row r="21" spans="1:3" x14ac:dyDescent="0.35">
      <c r="A21" s="44">
        <f t="shared" si="0"/>
        <v>15</v>
      </c>
      <c r="B21" s="39">
        <v>47</v>
      </c>
      <c r="C21" s="45" t="s">
        <v>157</v>
      </c>
    </row>
    <row r="22" spans="1:3" x14ac:dyDescent="0.35">
      <c r="A22" s="44">
        <f>B22-32</f>
        <v>16</v>
      </c>
      <c r="B22" s="39">
        <v>48</v>
      </c>
      <c r="C22" s="45">
        <v>0</v>
      </c>
    </row>
    <row r="23" spans="1:3" x14ac:dyDescent="0.35">
      <c r="A23" s="44">
        <f t="shared" si="0"/>
        <v>17</v>
      </c>
      <c r="B23" s="39">
        <v>49</v>
      </c>
      <c r="C23" s="45">
        <v>1</v>
      </c>
    </row>
    <row r="24" spans="1:3" x14ac:dyDescent="0.35">
      <c r="A24" s="44">
        <f t="shared" si="0"/>
        <v>18</v>
      </c>
      <c r="B24" s="39">
        <v>50</v>
      </c>
      <c r="C24" s="45">
        <v>2</v>
      </c>
    </row>
    <row r="25" spans="1:3" x14ac:dyDescent="0.35">
      <c r="A25" s="44">
        <f t="shared" si="0"/>
        <v>19</v>
      </c>
      <c r="B25" s="39">
        <v>51</v>
      </c>
      <c r="C25" s="45">
        <v>3</v>
      </c>
    </row>
    <row r="26" spans="1:3" x14ac:dyDescent="0.35">
      <c r="A26" s="44">
        <f t="shared" si="0"/>
        <v>20</v>
      </c>
      <c r="B26" s="39">
        <v>52</v>
      </c>
      <c r="C26" s="45">
        <v>4</v>
      </c>
    </row>
    <row r="27" spans="1:3" x14ac:dyDescent="0.35">
      <c r="A27" s="44">
        <f t="shared" si="0"/>
        <v>21</v>
      </c>
      <c r="B27" s="39">
        <v>53</v>
      </c>
      <c r="C27" s="45">
        <v>5</v>
      </c>
    </row>
    <row r="28" spans="1:3" x14ac:dyDescent="0.35">
      <c r="A28" s="44">
        <f t="shared" si="0"/>
        <v>22</v>
      </c>
      <c r="B28" s="39">
        <v>54</v>
      </c>
      <c r="C28" s="45">
        <v>6</v>
      </c>
    </row>
    <row r="29" spans="1:3" x14ac:dyDescent="0.35">
      <c r="A29" s="44">
        <f t="shared" si="0"/>
        <v>23</v>
      </c>
      <c r="B29" s="39">
        <v>55</v>
      </c>
      <c r="C29" s="45">
        <v>7</v>
      </c>
    </row>
    <row r="30" spans="1:3" x14ac:dyDescent="0.35">
      <c r="A30" s="44">
        <f t="shared" si="0"/>
        <v>24</v>
      </c>
      <c r="B30" s="39">
        <v>56</v>
      </c>
      <c r="C30" s="45">
        <v>8</v>
      </c>
    </row>
    <row r="31" spans="1:3" x14ac:dyDescent="0.35">
      <c r="A31" s="44">
        <f t="shared" si="0"/>
        <v>25</v>
      </c>
      <c r="B31" s="39">
        <v>57</v>
      </c>
      <c r="C31" s="45">
        <v>9</v>
      </c>
    </row>
    <row r="32" spans="1:3" x14ac:dyDescent="0.35">
      <c r="A32" s="44">
        <f t="shared" si="0"/>
        <v>26</v>
      </c>
      <c r="B32" s="39">
        <v>58</v>
      </c>
      <c r="C32" s="45" t="s">
        <v>158</v>
      </c>
    </row>
    <row r="33" spans="1:3" x14ac:dyDescent="0.35">
      <c r="A33" s="44">
        <f t="shared" si="0"/>
        <v>27</v>
      </c>
      <c r="B33" s="39">
        <v>59</v>
      </c>
      <c r="C33" s="45" t="s">
        <v>159</v>
      </c>
    </row>
    <row r="34" spans="1:3" x14ac:dyDescent="0.35">
      <c r="A34" s="44">
        <f t="shared" si="0"/>
        <v>28</v>
      </c>
      <c r="B34" s="39">
        <v>60</v>
      </c>
      <c r="C34" s="45" t="s">
        <v>160</v>
      </c>
    </row>
    <row r="35" spans="1:3" x14ac:dyDescent="0.35">
      <c r="A35" s="44">
        <f t="shared" si="0"/>
        <v>29</v>
      </c>
      <c r="B35" s="39">
        <v>61</v>
      </c>
      <c r="C35" s="45" t="s">
        <v>161</v>
      </c>
    </row>
    <row r="36" spans="1:3" x14ac:dyDescent="0.35">
      <c r="A36" s="44">
        <f t="shared" si="0"/>
        <v>30</v>
      </c>
      <c r="B36" s="39">
        <v>62</v>
      </c>
      <c r="C36" s="45" t="s">
        <v>162</v>
      </c>
    </row>
    <row r="37" spans="1:3" x14ac:dyDescent="0.35">
      <c r="A37" s="44">
        <f t="shared" si="0"/>
        <v>31</v>
      </c>
      <c r="B37" s="39">
        <v>63</v>
      </c>
      <c r="C37" s="45" t="s">
        <v>163</v>
      </c>
    </row>
    <row r="38" spans="1:3" x14ac:dyDescent="0.35">
      <c r="A38" s="44">
        <f t="shared" ref="A38:A69" si="1">B38-32</f>
        <v>32</v>
      </c>
      <c r="B38" s="39">
        <v>64</v>
      </c>
      <c r="C38" s="45" t="s">
        <v>164</v>
      </c>
    </row>
    <row r="39" spans="1:3" x14ac:dyDescent="0.35">
      <c r="A39" s="44">
        <f t="shared" si="1"/>
        <v>33</v>
      </c>
      <c r="B39" s="39">
        <v>65</v>
      </c>
      <c r="C39" s="45" t="s">
        <v>165</v>
      </c>
    </row>
    <row r="40" spans="1:3" x14ac:dyDescent="0.35">
      <c r="A40" s="44">
        <f t="shared" si="1"/>
        <v>34</v>
      </c>
      <c r="B40" s="39">
        <v>66</v>
      </c>
      <c r="C40" s="45" t="s">
        <v>166</v>
      </c>
    </row>
    <row r="41" spans="1:3" x14ac:dyDescent="0.35">
      <c r="A41" s="44">
        <f t="shared" si="1"/>
        <v>35</v>
      </c>
      <c r="B41" s="39">
        <v>67</v>
      </c>
      <c r="C41" s="45" t="s">
        <v>167</v>
      </c>
    </row>
    <row r="42" spans="1:3" x14ac:dyDescent="0.35">
      <c r="A42" s="44">
        <f t="shared" si="1"/>
        <v>36</v>
      </c>
      <c r="B42" s="39">
        <v>68</v>
      </c>
      <c r="C42" s="45" t="s">
        <v>168</v>
      </c>
    </row>
    <row r="43" spans="1:3" x14ac:dyDescent="0.35">
      <c r="A43" s="44">
        <f t="shared" si="1"/>
        <v>37</v>
      </c>
      <c r="B43" s="39">
        <v>69</v>
      </c>
      <c r="C43" s="45" t="s">
        <v>169</v>
      </c>
    </row>
    <row r="44" spans="1:3" x14ac:dyDescent="0.35">
      <c r="A44" s="44">
        <f t="shared" si="1"/>
        <v>38</v>
      </c>
      <c r="B44" s="39">
        <v>70</v>
      </c>
      <c r="C44" s="45" t="s">
        <v>170</v>
      </c>
    </row>
    <row r="45" spans="1:3" x14ac:dyDescent="0.35">
      <c r="A45" s="44">
        <f t="shared" si="1"/>
        <v>39</v>
      </c>
      <c r="B45" s="39">
        <v>71</v>
      </c>
      <c r="C45" s="45" t="s">
        <v>171</v>
      </c>
    </row>
    <row r="46" spans="1:3" x14ac:dyDescent="0.35">
      <c r="A46" s="44">
        <f t="shared" si="1"/>
        <v>40</v>
      </c>
      <c r="B46" s="39">
        <v>72</v>
      </c>
      <c r="C46" s="45" t="s">
        <v>172</v>
      </c>
    </row>
    <row r="47" spans="1:3" x14ac:dyDescent="0.35">
      <c r="A47" s="44">
        <f t="shared" si="1"/>
        <v>41</v>
      </c>
      <c r="B47" s="39">
        <v>73</v>
      </c>
      <c r="C47" s="45" t="s">
        <v>173</v>
      </c>
    </row>
    <row r="48" spans="1:3" x14ac:dyDescent="0.35">
      <c r="A48" s="44">
        <f t="shared" si="1"/>
        <v>42</v>
      </c>
      <c r="B48" s="39">
        <v>74</v>
      </c>
      <c r="C48" s="45" t="s">
        <v>174</v>
      </c>
    </row>
    <row r="49" spans="1:3" x14ac:dyDescent="0.35">
      <c r="A49" s="44">
        <f t="shared" si="1"/>
        <v>43</v>
      </c>
      <c r="B49" s="39">
        <v>75</v>
      </c>
      <c r="C49" s="45" t="s">
        <v>175</v>
      </c>
    </row>
    <row r="50" spans="1:3" x14ac:dyDescent="0.35">
      <c r="A50" s="44">
        <f t="shared" si="1"/>
        <v>44</v>
      </c>
      <c r="B50" s="39">
        <v>76</v>
      </c>
      <c r="C50" s="45" t="s">
        <v>176</v>
      </c>
    </row>
    <row r="51" spans="1:3" x14ac:dyDescent="0.35">
      <c r="A51" s="44">
        <f t="shared" si="1"/>
        <v>45</v>
      </c>
      <c r="B51" s="39">
        <v>77</v>
      </c>
      <c r="C51" s="45" t="s">
        <v>10</v>
      </c>
    </row>
    <row r="52" spans="1:3" x14ac:dyDescent="0.35">
      <c r="A52" s="44">
        <f t="shared" si="1"/>
        <v>46</v>
      </c>
      <c r="B52" s="39">
        <v>78</v>
      </c>
      <c r="C52" s="45" t="s">
        <v>177</v>
      </c>
    </row>
    <row r="53" spans="1:3" x14ac:dyDescent="0.35">
      <c r="A53" s="44">
        <f t="shared" si="1"/>
        <v>47</v>
      </c>
      <c r="B53" s="39">
        <v>79</v>
      </c>
      <c r="C53" s="45" t="s">
        <v>178</v>
      </c>
    </row>
    <row r="54" spans="1:3" x14ac:dyDescent="0.35">
      <c r="A54" s="44">
        <f t="shared" si="1"/>
        <v>48</v>
      </c>
      <c r="B54" s="39">
        <v>80</v>
      </c>
      <c r="C54" s="45" t="s">
        <v>179</v>
      </c>
    </row>
    <row r="55" spans="1:3" x14ac:dyDescent="0.35">
      <c r="A55" s="44">
        <f t="shared" si="1"/>
        <v>49</v>
      </c>
      <c r="B55" s="39">
        <v>81</v>
      </c>
      <c r="C55" s="45" t="s">
        <v>180</v>
      </c>
    </row>
    <row r="56" spans="1:3" x14ac:dyDescent="0.35">
      <c r="A56" s="44">
        <f t="shared" si="1"/>
        <v>50</v>
      </c>
      <c r="B56" s="39">
        <v>82</v>
      </c>
      <c r="C56" s="45" t="s">
        <v>181</v>
      </c>
    </row>
    <row r="57" spans="1:3" x14ac:dyDescent="0.35">
      <c r="A57" s="44">
        <f t="shared" si="1"/>
        <v>51</v>
      </c>
      <c r="B57" s="39">
        <v>83</v>
      </c>
      <c r="C57" s="45" t="s">
        <v>182</v>
      </c>
    </row>
    <row r="58" spans="1:3" x14ac:dyDescent="0.35">
      <c r="A58" s="44">
        <f t="shared" si="1"/>
        <v>52</v>
      </c>
      <c r="B58" s="39">
        <v>84</v>
      </c>
      <c r="C58" s="45" t="s">
        <v>183</v>
      </c>
    </row>
    <row r="59" spans="1:3" x14ac:dyDescent="0.35">
      <c r="A59" s="44">
        <f t="shared" si="1"/>
        <v>53</v>
      </c>
      <c r="B59" s="39">
        <v>85</v>
      </c>
      <c r="C59" s="45" t="s">
        <v>184</v>
      </c>
    </row>
    <row r="60" spans="1:3" x14ac:dyDescent="0.35">
      <c r="A60" s="44">
        <f t="shared" si="1"/>
        <v>54</v>
      </c>
      <c r="B60" s="39">
        <v>86</v>
      </c>
      <c r="C60" s="45" t="s">
        <v>185</v>
      </c>
    </row>
    <row r="61" spans="1:3" x14ac:dyDescent="0.35">
      <c r="A61" s="44">
        <f t="shared" si="1"/>
        <v>55</v>
      </c>
      <c r="B61" s="39">
        <v>87</v>
      </c>
      <c r="C61" s="45" t="s">
        <v>186</v>
      </c>
    </row>
    <row r="62" spans="1:3" x14ac:dyDescent="0.35">
      <c r="A62" s="44">
        <f t="shared" si="1"/>
        <v>56</v>
      </c>
      <c r="B62" s="39">
        <v>88</v>
      </c>
      <c r="C62" s="45" t="s">
        <v>187</v>
      </c>
    </row>
    <row r="63" spans="1:3" x14ac:dyDescent="0.35">
      <c r="A63" s="44">
        <f t="shared" si="1"/>
        <v>57</v>
      </c>
      <c r="B63" s="39">
        <v>89</v>
      </c>
      <c r="C63" s="45" t="s">
        <v>188</v>
      </c>
    </row>
    <row r="64" spans="1:3" x14ac:dyDescent="0.35">
      <c r="A64" s="44">
        <f t="shared" si="1"/>
        <v>58</v>
      </c>
      <c r="B64" s="39">
        <v>90</v>
      </c>
      <c r="C64" s="45" t="s">
        <v>189</v>
      </c>
    </row>
    <row r="65" spans="1:3" x14ac:dyDescent="0.35">
      <c r="A65" s="44">
        <f t="shared" si="1"/>
        <v>59</v>
      </c>
      <c r="B65" s="39">
        <v>91</v>
      </c>
      <c r="C65" s="45" t="s">
        <v>190</v>
      </c>
    </row>
    <row r="66" spans="1:3" x14ac:dyDescent="0.35">
      <c r="A66" s="44">
        <f t="shared" si="1"/>
        <v>60</v>
      </c>
      <c r="B66" s="39">
        <v>92</v>
      </c>
      <c r="C66" s="45" t="s">
        <v>191</v>
      </c>
    </row>
    <row r="67" spans="1:3" x14ac:dyDescent="0.35">
      <c r="A67" s="44">
        <f t="shared" si="1"/>
        <v>61</v>
      </c>
      <c r="B67" s="39">
        <v>93</v>
      </c>
      <c r="C67" s="45" t="s">
        <v>192</v>
      </c>
    </row>
    <row r="68" spans="1:3" x14ac:dyDescent="0.35">
      <c r="A68" s="44">
        <f t="shared" si="1"/>
        <v>62</v>
      </c>
      <c r="B68" s="39">
        <v>94</v>
      </c>
      <c r="C68" s="45" t="s">
        <v>193</v>
      </c>
    </row>
    <row r="69" spans="1:3" x14ac:dyDescent="0.35">
      <c r="A69" s="46">
        <f t="shared" si="1"/>
        <v>63</v>
      </c>
      <c r="B69" s="47">
        <v>95</v>
      </c>
      <c r="C69" s="48" t="s">
        <v>194</v>
      </c>
    </row>
  </sheetData>
  <mergeCells count="1">
    <mergeCell ref="A3:I3"/>
  </mergeCells>
  <pageMargins left="0.25" right="0.25" top="0.75" bottom="0.75" header="0.3" footer="0.3"/>
  <pageSetup paperSize="9" scale="7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3720-1C41-4E25-A8A2-02BEADE094F3}">
  <sheetPr>
    <pageSetUpPr fitToPage="1"/>
  </sheetPr>
  <dimension ref="A1:W67"/>
  <sheetViews>
    <sheetView tabSelected="1" zoomScaleNormal="100" workbookViewId="0">
      <pane xSplit="11" ySplit="2" topLeftCell="O3" activePane="bottomRight" state="frozen"/>
      <selection pane="topRight" activeCell="L1" sqref="L1"/>
      <selection pane="bottomLeft" activeCell="A3" sqref="A3"/>
      <selection pane="bottomRight" activeCell="T2" sqref="T2"/>
    </sheetView>
  </sheetViews>
  <sheetFormatPr defaultColWidth="9.26953125" defaultRowHeight="12.5" x14ac:dyDescent="0.35"/>
  <cols>
    <col min="1" max="1" width="10.453125" style="15" customWidth="1"/>
    <col min="2" max="2" width="34.7265625" style="15" customWidth="1"/>
    <col min="3" max="3" width="14.453125" style="15" hidden="1" customWidth="1"/>
    <col min="4" max="9" width="10.1796875" style="15" hidden="1" customWidth="1"/>
    <col min="10" max="10" width="33.453125" style="15" customWidth="1"/>
    <col min="11" max="11" width="87.26953125" style="15" hidden="1" customWidth="1"/>
    <col min="12" max="21" width="13.6328125" style="15" customWidth="1"/>
    <col min="22" max="22" width="9.26953125" style="15"/>
    <col min="23" max="23" width="9.90625" style="15" bestFit="1" customWidth="1"/>
    <col min="24" max="16384" width="9.26953125" style="15"/>
  </cols>
  <sheetData>
    <row r="1" spans="1:21" ht="14.25" customHeight="1" x14ac:dyDescent="0.35">
      <c r="A1" s="1"/>
      <c r="B1" s="11"/>
      <c r="C1" s="12"/>
      <c r="D1" s="11"/>
      <c r="E1" s="11"/>
      <c r="F1" s="11"/>
      <c r="G1" s="11"/>
      <c r="H1" s="11"/>
      <c r="I1" s="11"/>
      <c r="J1" s="11"/>
      <c r="K1" s="13"/>
    </row>
    <row r="2" spans="1:21" ht="39" x14ac:dyDescent="0.35">
      <c r="A2" s="14" t="s">
        <v>0</v>
      </c>
      <c r="B2" s="14" t="s">
        <v>1</v>
      </c>
      <c r="C2" s="3" t="s">
        <v>133</v>
      </c>
      <c r="D2" s="14" t="s">
        <v>2</v>
      </c>
      <c r="E2" s="14" t="s">
        <v>3</v>
      </c>
      <c r="F2" s="14" t="s">
        <v>213</v>
      </c>
      <c r="G2" s="14" t="s">
        <v>4</v>
      </c>
      <c r="H2" s="14" t="s">
        <v>5</v>
      </c>
      <c r="I2" s="14" t="s">
        <v>6</v>
      </c>
      <c r="J2" s="14" t="s">
        <v>7</v>
      </c>
      <c r="K2" s="54" t="s">
        <v>8</v>
      </c>
      <c r="L2" s="92" t="s">
        <v>281</v>
      </c>
      <c r="M2" s="15" t="s">
        <v>269</v>
      </c>
      <c r="N2" s="15" t="s">
        <v>285</v>
      </c>
      <c r="O2" s="15" t="s">
        <v>286</v>
      </c>
      <c r="P2" s="15" t="s">
        <v>309</v>
      </c>
      <c r="Q2" s="15" t="s">
        <v>310</v>
      </c>
      <c r="R2" s="15" t="s">
        <v>311</v>
      </c>
      <c r="S2" s="15" t="s">
        <v>312</v>
      </c>
      <c r="T2" s="15" t="s">
        <v>270</v>
      </c>
      <c r="U2" s="95" t="s">
        <v>271</v>
      </c>
    </row>
    <row r="3" spans="1:21" ht="37.5" x14ac:dyDescent="0.35">
      <c r="A3" s="94">
        <v>1</v>
      </c>
      <c r="B3" s="14" t="str">
        <f>Spec!C3</f>
        <v>RSP - Mandatory Manual Check</v>
      </c>
      <c r="C3" s="14" t="str">
        <f>Table6[[#This Row],[Mandatory/Optional]]</f>
        <v>M</v>
      </c>
      <c r="D3" s="14" t="str">
        <f>Table6[[#This Row],[Type]]</f>
        <v>BMP</v>
      </c>
      <c r="E3" s="14">
        <f>Table6[[#This Row],[Bits]]</f>
        <v>1</v>
      </c>
      <c r="F3" s="14">
        <f>Table6[[#This Row],[Six-bit chars]]</f>
        <v>0</v>
      </c>
      <c r="G3" s="14">
        <f>Table6[[#This Row],[Bytes]]</f>
        <v>0.125</v>
      </c>
      <c r="H3" s="14">
        <f>Table6[[#This Row],[StartBit]]</f>
        <v>0</v>
      </c>
      <c r="I3" s="14">
        <f>Table6[[#This Row],[EndBit]]</f>
        <v>0</v>
      </c>
      <c r="J3" s="14" t="str">
        <f>Table6[[#This Row],[Coding]]</f>
        <v>0 = No.
1 = Yes.</v>
      </c>
      <c r="K3" s="14" t="str">
        <f>Table6[[#This Row],[Notes]]</f>
        <v>Indication that manual check of ticket is required. This should be set to 1 if this ticket is valid only with another ticket, as in the case of an Excess or an Upgrade.
Otherwise set to 0.</v>
      </c>
      <c r="L3" s="90">
        <v>0</v>
      </c>
      <c r="M3" s="90">
        <v>0</v>
      </c>
      <c r="N3" s="90">
        <v>0</v>
      </c>
      <c r="O3" s="90">
        <v>0</v>
      </c>
      <c r="P3" s="90">
        <v>0</v>
      </c>
      <c r="Q3" s="90">
        <v>0</v>
      </c>
      <c r="R3" s="90">
        <v>0</v>
      </c>
      <c r="S3" s="90">
        <v>0</v>
      </c>
      <c r="T3" s="90">
        <v>1</v>
      </c>
      <c r="U3" s="90">
        <v>1</v>
      </c>
    </row>
    <row r="4" spans="1:21" ht="50" x14ac:dyDescent="0.35">
      <c r="A4" s="94">
        <v>2</v>
      </c>
      <c r="B4" s="14" t="str">
        <f>Spec!C4</f>
        <v>RSP - Multiple Supplements Applies</v>
      </c>
      <c r="C4" s="14" t="str">
        <f>Table6[[#This Row],[Mandatory/Optional]]</f>
        <v>M</v>
      </c>
      <c r="D4" s="14" t="str">
        <f>Table6[[#This Row],[Type]]</f>
        <v>BMP</v>
      </c>
      <c r="E4" s="14">
        <f>Table6[[#This Row],[Bits]]</f>
        <v>1</v>
      </c>
      <c r="F4" s="14">
        <f>Table6[[#This Row],[Six-bit chars]]</f>
        <v>0</v>
      </c>
      <c r="G4" s="14">
        <f>Table6[[#This Row],[Bytes]]</f>
        <v>0.125</v>
      </c>
      <c r="H4" s="14">
        <f>Table6[[#This Row],[StartBit]]</f>
        <v>1</v>
      </c>
      <c r="I4" s="14">
        <f>Table6[[#This Row],[EndBit]]</f>
        <v>1</v>
      </c>
      <c r="J4" s="14" t="str">
        <f>Table6[[#This Row],[Coding]]</f>
        <v>Always 0.</v>
      </c>
      <c r="K4" s="14" t="str">
        <f>Table6[[#This Row],[Notes]]</f>
        <v>A standalone supplement has its own barcode issued separately. Therefore field always set to 0.
This provides guards an indication that additional supplements apply to the product, which are not encoded into the barcode. E.g. A product might have both a meal and a car park ticket but both might not be encoded into the supplements field. </v>
      </c>
      <c r="L4" s="90">
        <v>0</v>
      </c>
      <c r="M4" s="90">
        <v>0</v>
      </c>
      <c r="N4" s="90">
        <v>0</v>
      </c>
      <c r="O4" s="90">
        <v>0</v>
      </c>
      <c r="P4" s="90">
        <v>0</v>
      </c>
      <c r="Q4" s="90">
        <v>0</v>
      </c>
      <c r="R4" s="90">
        <v>0</v>
      </c>
      <c r="S4" s="90">
        <v>0</v>
      </c>
      <c r="T4" s="90">
        <v>0</v>
      </c>
      <c r="U4" s="90">
        <v>0</v>
      </c>
    </row>
    <row r="5" spans="1:21" ht="37.5" x14ac:dyDescent="0.35">
      <c r="A5" s="94">
        <v>3</v>
      </c>
      <c r="B5" s="14" t="str">
        <f>Spec!C5</f>
        <v>RSP - On Paper or Screen</v>
      </c>
      <c r="C5" s="14" t="str">
        <f>Table6[[#This Row],[Mandatory/Optional]]</f>
        <v>M</v>
      </c>
      <c r="D5" s="14" t="str">
        <f>Table6[[#This Row],[Type]]</f>
        <v>BMP</v>
      </c>
      <c r="E5" s="14">
        <f>Table6[[#This Row],[Bits]]</f>
        <v>1</v>
      </c>
      <c r="F5" s="14">
        <f>Table6[[#This Row],[Six-bit chars]]</f>
        <v>0</v>
      </c>
      <c r="G5" s="14">
        <f>Table6[[#This Row],[Bytes]]</f>
        <v>0.125</v>
      </c>
      <c r="H5" s="14">
        <f>Table6[[#This Row],[StartBit]]</f>
        <v>2</v>
      </c>
      <c r="I5" s="14">
        <f>Table6[[#This Row],[EndBit]]</f>
        <v>2</v>
      </c>
      <c r="J5" s="14" t="str">
        <f>Table6[[#This Row],[Coding]]</f>
        <v>Always 0.</v>
      </c>
      <c r="K5" s="14" t="str">
        <f>Table6[[#This Row],[Notes]]</f>
        <v>Field deprecated. Previously indicated whether the barcode should be on paper or on a screen.</v>
      </c>
      <c r="L5" s="90">
        <v>0</v>
      </c>
      <c r="M5" s="90">
        <v>0</v>
      </c>
      <c r="N5" s="90">
        <v>0</v>
      </c>
      <c r="O5" s="90">
        <v>0</v>
      </c>
      <c r="P5" s="90">
        <v>0</v>
      </c>
      <c r="Q5" s="90">
        <v>0</v>
      </c>
      <c r="R5" s="90">
        <v>0</v>
      </c>
      <c r="S5" s="90">
        <v>0</v>
      </c>
      <c r="T5" s="90">
        <v>0</v>
      </c>
      <c r="U5" s="90">
        <v>0</v>
      </c>
    </row>
    <row r="6" spans="1:21" ht="75" x14ac:dyDescent="0.35">
      <c r="A6" s="94">
        <v>4</v>
      </c>
      <c r="B6" s="14" t="str">
        <f>Spec!C6</f>
        <v>Static / Dynamic barcode Indicator
(formerly named RSP - Barcode Version)</v>
      </c>
      <c r="C6" s="14" t="str">
        <f>Table6[[#This Row],[Mandatory/Optional]]</f>
        <v>M</v>
      </c>
      <c r="D6" s="14" t="str">
        <f>Table6[[#This Row],[Type]]</f>
        <v>BMP</v>
      </c>
      <c r="E6" s="14">
        <f>Table6[[#This Row],[Bits]]</f>
        <v>2</v>
      </c>
      <c r="F6" s="14">
        <f>Table6[[#This Row],[Six-bit chars]]</f>
        <v>0</v>
      </c>
      <c r="G6" s="14">
        <f>Table6[[#This Row],[Bytes]]</f>
        <v>0.25</v>
      </c>
      <c r="H6" s="14">
        <f>Table6[[#This Row],[StartBit]]</f>
        <v>3</v>
      </c>
      <c r="I6" s="14">
        <f>Table6[[#This Row],[EndBit]]</f>
        <v>4</v>
      </c>
      <c r="J6" s="14" t="str">
        <f>Table6[[#This Row],[Coding]]</f>
        <v>Always 00.</v>
      </c>
      <c r="K6" s="14" t="str">
        <f>Table6[[#This Row],[Notes]]</f>
        <v xml:space="preserve">00 (binary) used for versions 01-03 &amp; 01-04 when a “static barcode” is used e.g. for Print at Home tickets; whereas 01 (binary) should be used when any of the extra “dynamic features” of version 01-04 are used. The key feature of dynamic barcode on a mobile is that it can be deactivated and may contain additional dynamic data after the encrypted seal.
Field deprecated.
</v>
      </c>
      <c r="L6" s="90">
        <v>0</v>
      </c>
      <c r="M6" s="90">
        <v>0</v>
      </c>
      <c r="N6" s="90">
        <v>0</v>
      </c>
      <c r="O6" s="90">
        <v>0</v>
      </c>
      <c r="P6" s="90">
        <v>0</v>
      </c>
      <c r="Q6" s="90">
        <v>0</v>
      </c>
      <c r="R6" s="90">
        <v>0</v>
      </c>
      <c r="S6" s="90">
        <v>0</v>
      </c>
      <c r="T6" s="90">
        <v>0</v>
      </c>
      <c r="U6" s="90">
        <v>0</v>
      </c>
    </row>
    <row r="7" spans="1:21" ht="62.5" x14ac:dyDescent="0.35">
      <c r="A7" s="94">
        <v>5</v>
      </c>
      <c r="B7" s="14" t="str">
        <f>Spec!C7</f>
        <v>RSP - NonRevenue/Unload Coupon</v>
      </c>
      <c r="C7" s="14" t="str">
        <f>Table6[[#This Row],[Mandatory/Optional]]</f>
        <v>M</v>
      </c>
      <c r="D7" s="14" t="str">
        <f>Table6[[#This Row],[Type]]</f>
        <v>BMP</v>
      </c>
      <c r="E7" s="14">
        <f>Table6[[#This Row],[Bits]]</f>
        <v>1</v>
      </c>
      <c r="F7" s="14">
        <f>Table6[[#This Row],[Six-bit chars]]</f>
        <v>0</v>
      </c>
      <c r="G7" s="14">
        <f>Table6[[#This Row],[Bytes]]</f>
        <v>0.125</v>
      </c>
      <c r="H7" s="14">
        <f>Table6[[#This Row],[StartBit]]</f>
        <v>5</v>
      </c>
      <c r="I7" s="14">
        <f>Table6[[#This Row],[EndBit]]</f>
        <v>5</v>
      </c>
      <c r="J7" s="14" t="str">
        <f>Table6[[#This Row],[Coding]]</f>
        <v>0 = Live.
1 = Non Revenue mode/Unload.</v>
      </c>
      <c r="K7" s="14" t="str">
        <f>Table6[[#This Row],[Notes]]</f>
        <v xml:space="preserve">Gates should not allow NonRevenue Coupons to pass. This bit should be set to 1 when system is operating in Non Revenue mode.
for Test or other non-live products. It could also be used for server-activated tickets to indicate that the ticket was not valid for travel (e.g. until activated).
</v>
      </c>
      <c r="L7" s="90">
        <v>0</v>
      </c>
      <c r="M7" s="90">
        <v>0</v>
      </c>
      <c r="N7" s="90">
        <v>0</v>
      </c>
      <c r="O7" s="90">
        <v>0</v>
      </c>
      <c r="P7" s="90">
        <v>0</v>
      </c>
      <c r="Q7" s="90">
        <v>0</v>
      </c>
      <c r="R7" s="90">
        <v>0</v>
      </c>
      <c r="S7" s="90">
        <v>0</v>
      </c>
      <c r="T7" s="90">
        <v>0</v>
      </c>
      <c r="U7" s="90">
        <v>0</v>
      </c>
    </row>
    <row r="8" spans="1:21" ht="50" x14ac:dyDescent="0.35">
      <c r="A8" s="94">
        <v>6</v>
      </c>
      <c r="B8" s="14" t="str">
        <f>Spec!C8</f>
        <v>RSP - RSPS3001 version number</v>
      </c>
      <c r="C8" s="14" t="str">
        <f>Table6[[#This Row],[Mandatory/Optional]]</f>
        <v>M</v>
      </c>
      <c r="D8" s="14" t="str">
        <f>Table6[[#This Row],[Type]]</f>
        <v>BMP</v>
      </c>
      <c r="E8" s="14">
        <f>Table6[[#This Row],[Bits]]</f>
        <v>2</v>
      </c>
      <c r="F8" s="14">
        <f>Table6[[#This Row],[Six-bit chars]]</f>
        <v>0</v>
      </c>
      <c r="G8" s="14">
        <f>Table6[[#This Row],[Bytes]]</f>
        <v>0.25</v>
      </c>
      <c r="H8" s="14">
        <f>Table6[[#This Row],[StartBit]]</f>
        <v>6</v>
      </c>
      <c r="I8" s="14">
        <f>Table6[[#This Row],[EndBit]]</f>
        <v>7</v>
      </c>
      <c r="J8" s="14" t="str">
        <f>Table6[[#This Row],[Coding]]</f>
        <v>1 = 02-03.
2 = 02-00.
3 = 02-01.
0 = 02-02.</v>
      </c>
      <c r="K8" s="14" t="str">
        <f>Table6[[#This Row],[Notes]]</f>
        <v>Identifies the version of RSPS3001 that a barcode is compliant with and may allow certain validation rules to be targeted at specific barcodes.</v>
      </c>
      <c r="L8" s="90">
        <v>1</v>
      </c>
      <c r="M8" s="90">
        <v>1</v>
      </c>
      <c r="N8" s="90">
        <v>1</v>
      </c>
      <c r="O8" s="90">
        <v>1</v>
      </c>
      <c r="P8" s="90">
        <v>1</v>
      </c>
      <c r="Q8" s="90">
        <v>1</v>
      </c>
      <c r="R8" s="90">
        <v>1</v>
      </c>
      <c r="S8" s="90">
        <v>1</v>
      </c>
      <c r="T8" s="90">
        <v>1</v>
      </c>
      <c r="U8" s="90">
        <v>1</v>
      </c>
    </row>
    <row r="9" spans="1:21" x14ac:dyDescent="0.35">
      <c r="A9" s="94">
        <v>7</v>
      </c>
      <c r="B9" s="14" t="str">
        <f>Spec!C9</f>
        <v>IssuingSystemUniqueEticketNumber</v>
      </c>
      <c r="C9" s="14" t="str">
        <f>Table6[[#This Row],[Mandatory/Optional]]</f>
        <v>M</v>
      </c>
      <c r="D9" s="14" t="str">
        <f>Table6[[#This Row],[Type]]</f>
        <v>Six-bit</v>
      </c>
      <c r="E9" s="14">
        <f>Table6[[#This Row],[Bits]]</f>
        <v>54</v>
      </c>
      <c r="F9" s="14">
        <f>Table6[[#This Row],[Six-bit chars]]</f>
        <v>9</v>
      </c>
      <c r="G9" s="14">
        <f>Table6[[#This Row],[Bytes]]</f>
        <v>6.75</v>
      </c>
      <c r="H9" s="14">
        <f>Table6[[#This Row],[StartBit]]</f>
        <v>8</v>
      </c>
      <c r="I9" s="14">
        <f>Table6[[#This Row],[EndBit]]</f>
        <v>61</v>
      </c>
      <c r="J9" s="14" t="str">
        <f>Table6[[#This Row],[Coding]]</f>
        <v>Alphanumeric.</v>
      </c>
      <c r="K9" s="14" t="str">
        <f>Table6[[#This Row],[Notes]]</f>
        <v>As per algorithm defined in RSPS3001.</v>
      </c>
      <c r="L9" s="90" t="s">
        <v>272</v>
      </c>
      <c r="M9" s="90" t="s">
        <v>272</v>
      </c>
      <c r="N9" s="90" t="s">
        <v>272</v>
      </c>
      <c r="O9" s="90" t="s">
        <v>272</v>
      </c>
      <c r="P9" s="90" t="s">
        <v>272</v>
      </c>
      <c r="Q9" s="90" t="s">
        <v>272</v>
      </c>
      <c r="R9" s="90" t="s">
        <v>272</v>
      </c>
      <c r="S9" s="90" t="s">
        <v>272</v>
      </c>
      <c r="T9" s="90" t="s">
        <v>272</v>
      </c>
      <c r="U9" s="90" t="s">
        <v>272</v>
      </c>
    </row>
    <row r="10" spans="1:21" ht="25" x14ac:dyDescent="0.35">
      <c r="A10" s="94">
        <v>8</v>
      </c>
      <c r="B10" s="14" t="str">
        <f>Spec!C10</f>
        <v>Checksum/RFU</v>
      </c>
      <c r="C10" s="14" t="str">
        <f>Table6[[#This Row],[Mandatory/Optional]]</f>
        <v>M</v>
      </c>
      <c r="D10" s="14" t="str">
        <f>Table6[[#This Row],[Type]]</f>
        <v>Six-bit</v>
      </c>
      <c r="E10" s="14">
        <f>Table6[[#This Row],[Bits]]</f>
        <v>6</v>
      </c>
      <c r="F10" s="14">
        <f>Table6[[#This Row],[Six-bit chars]]</f>
        <v>1</v>
      </c>
      <c r="G10" s="14">
        <f>Table6[[#This Row],[Bytes]]</f>
        <v>0.75</v>
      </c>
      <c r="H10" s="14">
        <f>Table6[[#This Row],[StartBit]]</f>
        <v>62</v>
      </c>
      <c r="I10" s="14">
        <f>Table6[[#This Row],[EndBit]]</f>
        <v>67</v>
      </c>
      <c r="J10" s="14" t="str">
        <f>Table6[[#This Row],[Coding]]</f>
        <v>0 = ordinary barcode
Base-30 character if sub-UTN</v>
      </c>
      <c r="K10" s="14" t="str">
        <f>Table6[[#This Row],[Notes]]</f>
        <v>Set to 0 unless this is a sub-UTN (e.g. as used by sTicket, RSPS3035), In which case it will be a base-30 character.</v>
      </c>
      <c r="L10" s="90">
        <v>0</v>
      </c>
      <c r="M10" s="90">
        <v>0</v>
      </c>
      <c r="N10" s="90">
        <v>0</v>
      </c>
      <c r="O10" s="90">
        <v>0</v>
      </c>
      <c r="P10" s="90">
        <v>0</v>
      </c>
      <c r="Q10" s="90" t="s">
        <v>166</v>
      </c>
      <c r="R10" s="90">
        <v>0</v>
      </c>
      <c r="S10" s="90" t="s">
        <v>166</v>
      </c>
      <c r="T10" s="90">
        <v>0</v>
      </c>
      <c r="U10" s="90">
        <v>0</v>
      </c>
    </row>
    <row r="11" spans="1:21" ht="25" x14ac:dyDescent="0.35">
      <c r="A11" s="94">
        <v>9</v>
      </c>
      <c r="B11" s="14" t="str">
        <f>Spec!C11</f>
        <v>VersionNumber</v>
      </c>
      <c r="C11" s="14" t="str">
        <f>Table6[[#This Row],[Mandatory/Optional]]</f>
        <v>M</v>
      </c>
      <c r="D11" s="14" t="str">
        <f>Table6[[#This Row],[Type]]</f>
        <v>BINHex</v>
      </c>
      <c r="E11" s="14">
        <f>Table6[[#This Row],[Bits]]</f>
        <v>4</v>
      </c>
      <c r="F11" s="14">
        <f>Table6[[#This Row],[Six-bit chars]]</f>
        <v>0</v>
      </c>
      <c r="G11" s="14">
        <f>Table6[[#This Row],[Bytes]]</f>
        <v>0.5</v>
      </c>
      <c r="H11" s="14">
        <f>Table6[[#This Row],[StartBit]]</f>
        <v>68</v>
      </c>
      <c r="I11" s="14">
        <f>Table6[[#This Row],[EndBit]]</f>
        <v>71</v>
      </c>
      <c r="J11" s="14" t="str">
        <f>Table6[[#This Row],[Coding]]</f>
        <v>0 = ordinary barcode
Integer 0-F if sub-UTN</v>
      </c>
      <c r="K11" s="14" t="str">
        <f>Table6[[#This Row],[Notes]]</f>
        <v>Set to 0 unless this is a sub-UTN (e.g. as used by sTicket, RSPS3035), In which case it will be set to an integer. Together with the previous field these encode the coupon number from 0 to 479: B0, B1, B2, etc.</v>
      </c>
      <c r="L11" s="90">
        <v>0</v>
      </c>
      <c r="M11" s="90">
        <v>0</v>
      </c>
      <c r="N11" s="90">
        <v>0</v>
      </c>
      <c r="O11" s="90">
        <v>0</v>
      </c>
      <c r="P11" s="90">
        <v>0</v>
      </c>
      <c r="Q11" s="90">
        <v>1</v>
      </c>
      <c r="R11" s="90">
        <v>0</v>
      </c>
      <c r="S11" s="90">
        <v>1</v>
      </c>
      <c r="T11" s="90">
        <v>0</v>
      </c>
      <c r="U11" s="90">
        <v>0</v>
      </c>
    </row>
    <row r="12" spans="1:21" ht="37.5" x14ac:dyDescent="0.35">
      <c r="A12" s="94">
        <v>10</v>
      </c>
      <c r="B12" s="14" t="str">
        <f>Spec!C12</f>
        <v>Class</v>
      </c>
      <c r="C12" s="14" t="str">
        <f>Table6[[#This Row],[Mandatory/Optional]]</f>
        <v>M</v>
      </c>
      <c r="D12" s="14" t="str">
        <f>Table6[[#This Row],[Type]]</f>
        <v>BMP</v>
      </c>
      <c r="E12" s="14">
        <f>Table6[[#This Row],[Bits]]</f>
        <v>1</v>
      </c>
      <c r="F12" s="14">
        <f>Table6[[#This Row],[Six-bit chars]]</f>
        <v>0</v>
      </c>
      <c r="G12" s="14">
        <f>Table6[[#This Row],[Bytes]]</f>
        <v>0.125</v>
      </c>
      <c r="H12" s="14">
        <f>Table6[[#This Row],[StartBit]]</f>
        <v>72</v>
      </c>
      <c r="I12" s="14">
        <f>Table6[[#This Row],[EndBit]]</f>
        <v>72</v>
      </c>
      <c r="J12" s="14" t="str">
        <f>Table6[[#This Row],[Coding]]</f>
        <v>0 = 1st class.
1 = Standard class or product without a class assigned.</v>
      </c>
      <c r="K12" s="14">
        <f>Table6[[#This Row],[Notes]]</f>
        <v>0</v>
      </c>
      <c r="L12" s="90">
        <v>1</v>
      </c>
      <c r="M12" s="90">
        <v>0</v>
      </c>
      <c r="N12" s="90">
        <v>1</v>
      </c>
      <c r="O12" s="90">
        <v>1</v>
      </c>
      <c r="P12" s="90">
        <v>1</v>
      </c>
      <c r="Q12" s="90">
        <v>1</v>
      </c>
      <c r="R12" s="90">
        <v>1</v>
      </c>
      <c r="S12" s="90">
        <v>1</v>
      </c>
      <c r="T12" s="90">
        <v>1</v>
      </c>
      <c r="U12" s="90">
        <v>0</v>
      </c>
    </row>
    <row r="13" spans="1:21" x14ac:dyDescent="0.35">
      <c r="A13" s="94">
        <v>11</v>
      </c>
      <c r="B13" s="14" t="str">
        <f>Spec!C13</f>
        <v>LTOT</v>
      </c>
      <c r="C13" s="14" t="str">
        <f>Table6[[#This Row],[Mandatory/Optional]]</f>
        <v>M</v>
      </c>
      <c r="D13" s="14" t="str">
        <f>Table6[[#This Row],[Type]]</f>
        <v>Six-bit</v>
      </c>
      <c r="E13" s="14">
        <f>Table6[[#This Row],[Bits]]</f>
        <v>18</v>
      </c>
      <c r="F13" s="14">
        <f>Table6[[#This Row],[Six-bit chars]]</f>
        <v>3</v>
      </c>
      <c r="G13" s="14">
        <f>Table6[[#This Row],[Bytes]]</f>
        <v>2.25</v>
      </c>
      <c r="H13" s="14">
        <f>Table6[[#This Row],[StartBit]]</f>
        <v>73</v>
      </c>
      <c r="I13" s="14">
        <f>Table6[[#This Row],[EndBit]]</f>
        <v>90</v>
      </c>
      <c r="J13" s="14">
        <f>Table6[[#This Row],[Coding]]</f>
        <v>0</v>
      </c>
      <c r="K13" s="14" t="str">
        <f>Table6[[#This Row],[Notes]]</f>
        <v>Lennon Type of Ticket, obtain from Fares data where it is called CAPRI_CODE.</v>
      </c>
      <c r="L13" s="90" t="s">
        <v>283</v>
      </c>
      <c r="M13" s="90" t="s">
        <v>273</v>
      </c>
      <c r="N13" s="90" t="s">
        <v>274</v>
      </c>
      <c r="O13" s="90" t="s">
        <v>274</v>
      </c>
      <c r="P13" s="90" t="s">
        <v>277</v>
      </c>
      <c r="Q13" s="90" t="s">
        <v>277</v>
      </c>
      <c r="R13" s="90" t="s">
        <v>279</v>
      </c>
      <c r="S13" s="90" t="s">
        <v>279</v>
      </c>
      <c r="T13" s="90" t="s">
        <v>296</v>
      </c>
      <c r="U13" s="90" t="s">
        <v>294</v>
      </c>
    </row>
    <row r="14" spans="1:21" x14ac:dyDescent="0.35">
      <c r="A14" s="94">
        <v>12</v>
      </c>
      <c r="B14" s="14" t="str">
        <f>Spec!C14</f>
        <v>FTOT</v>
      </c>
      <c r="C14" s="14" t="str">
        <f>Table6[[#This Row],[Mandatory/Optional]]</f>
        <v>M</v>
      </c>
      <c r="D14" s="14" t="str">
        <f>Table6[[#This Row],[Type]]</f>
        <v>Six-bit</v>
      </c>
      <c r="E14" s="14">
        <f>Table6[[#This Row],[Bits]]</f>
        <v>18</v>
      </c>
      <c r="F14" s="14">
        <f>Table6[[#This Row],[Six-bit chars]]</f>
        <v>3</v>
      </c>
      <c r="G14" s="14">
        <f>Table6[[#This Row],[Bytes]]</f>
        <v>2.25</v>
      </c>
      <c r="H14" s="14">
        <f>Table6[[#This Row],[StartBit]]</f>
        <v>91</v>
      </c>
      <c r="I14" s="14">
        <f>Table6[[#This Row],[EndBit]]</f>
        <v>108</v>
      </c>
      <c r="J14" s="14">
        <f>Table6[[#This Row],[Coding]]</f>
        <v>0</v>
      </c>
      <c r="K14" s="14" t="str">
        <f>Table6[[#This Row],[Notes]]</f>
        <v>Fares Ticket Type.</v>
      </c>
      <c r="L14" s="90" t="s">
        <v>282</v>
      </c>
      <c r="M14" s="90" t="s">
        <v>287</v>
      </c>
      <c r="N14" s="90" t="s">
        <v>275</v>
      </c>
      <c r="O14" s="90" t="s">
        <v>275</v>
      </c>
      <c r="P14" s="90" t="s">
        <v>276</v>
      </c>
      <c r="Q14" s="90" t="s">
        <v>290</v>
      </c>
      <c r="R14" s="90" t="s">
        <v>278</v>
      </c>
      <c r="S14" s="90" t="s">
        <v>278</v>
      </c>
      <c r="T14" s="90" t="s">
        <v>295</v>
      </c>
      <c r="U14" s="90" t="s">
        <v>287</v>
      </c>
    </row>
    <row r="15" spans="1:21" ht="50" x14ac:dyDescent="0.35">
      <c r="A15" s="94">
        <v>13</v>
      </c>
      <c r="B15" s="14" t="str">
        <f>Spec!C15</f>
        <v>OriginNLC</v>
      </c>
      <c r="C15" s="14" t="str">
        <f>Table6[[#This Row],[Mandatory/Optional]]</f>
        <v>M</v>
      </c>
      <c r="D15" s="14" t="str">
        <f>Table6[[#This Row],[Type]]</f>
        <v>Six-bit</v>
      </c>
      <c r="E15" s="14">
        <f>Table6[[#This Row],[Bits]]</f>
        <v>24</v>
      </c>
      <c r="F15" s="14">
        <f>Table6[[#This Row],[Six-bit chars]]</f>
        <v>4</v>
      </c>
      <c r="G15" s="14">
        <f>Table6[[#This Row],[Bytes]]</f>
        <v>3</v>
      </c>
      <c r="H15" s="14">
        <f>Table6[[#This Row],[StartBit]]</f>
        <v>109</v>
      </c>
      <c r="I15" s="14">
        <f>Table6[[#This Row],[EndBit]]</f>
        <v>132</v>
      </c>
      <c r="J15" s="14">
        <f>Table6[[#This Row],[Coding]]</f>
        <v>0</v>
      </c>
      <c r="K15" s="14" t="str">
        <f>Table6[[#This Row],[Notes]]</f>
        <v>Origin and Destination are to be reversed on the barcode for a return coupon e.g. on outward o=1234, d=9876. On return barcode o=9876, d=1234.
OriginNLC refers to the fare origin, rather than the journey origin.</v>
      </c>
      <c r="L15" s="90">
        <v>2242</v>
      </c>
      <c r="M15" s="90">
        <v>8437</v>
      </c>
      <c r="N15" s="90">
        <v>1072</v>
      </c>
      <c r="O15" s="90">
        <v>438</v>
      </c>
      <c r="P15" s="90">
        <v>3231</v>
      </c>
      <c r="Q15" s="90">
        <v>3231</v>
      </c>
      <c r="R15" s="90" t="s">
        <v>280</v>
      </c>
      <c r="S15" s="90" t="s">
        <v>280</v>
      </c>
      <c r="T15" s="90">
        <v>1819</v>
      </c>
      <c r="U15" s="90">
        <v>8437</v>
      </c>
    </row>
    <row r="16" spans="1:21" ht="50" x14ac:dyDescent="0.35">
      <c r="A16" s="94">
        <v>14</v>
      </c>
      <c r="B16" s="14" t="str">
        <f>Spec!C16</f>
        <v>DestinationNLC</v>
      </c>
      <c r="C16" s="14" t="str">
        <f>Table6[[#This Row],[Mandatory/Optional]]</f>
        <v>M</v>
      </c>
      <c r="D16" s="14" t="str">
        <f>Table6[[#This Row],[Type]]</f>
        <v>Six-bit</v>
      </c>
      <c r="E16" s="14">
        <f>Table6[[#This Row],[Bits]]</f>
        <v>24</v>
      </c>
      <c r="F16" s="14">
        <f>Table6[[#This Row],[Six-bit chars]]</f>
        <v>4</v>
      </c>
      <c r="G16" s="14">
        <f>Table6[[#This Row],[Bytes]]</f>
        <v>3</v>
      </c>
      <c r="H16" s="14">
        <f>Table6[[#This Row],[StartBit]]</f>
        <v>133</v>
      </c>
      <c r="I16" s="14">
        <f>Table6[[#This Row],[EndBit]]</f>
        <v>156</v>
      </c>
      <c r="J16" s="14">
        <f>Table6[[#This Row],[Coding]]</f>
        <v>0</v>
      </c>
      <c r="K16" s="14" t="str">
        <f>Table6[[#This Row],[Notes]]</f>
        <v>Origin and Destination are to be reversed on the barcode for a return coupon e.g. on outward o=1234, d=9876. On return barcode o=9876, d=1234.
DestinationNLC refers to the fare destination, rather than the journey destination.</v>
      </c>
      <c r="L16" s="90">
        <v>2771</v>
      </c>
      <c r="M16" s="90">
        <v>8487</v>
      </c>
      <c r="N16" s="90">
        <v>438</v>
      </c>
      <c r="O16" s="90">
        <v>1072</v>
      </c>
      <c r="P16" s="90">
        <v>3899</v>
      </c>
      <c r="Q16" s="90">
        <v>3899</v>
      </c>
      <c r="R16" s="90" t="s">
        <v>280</v>
      </c>
      <c r="S16" s="90" t="s">
        <v>280</v>
      </c>
      <c r="T16" s="90">
        <v>1819</v>
      </c>
      <c r="U16" s="90">
        <v>8263</v>
      </c>
    </row>
    <row r="17" spans="1:21" x14ac:dyDescent="0.35">
      <c r="A17" s="94">
        <v>15</v>
      </c>
      <c r="B17" s="14" t="str">
        <f>Spec!C17</f>
        <v>SellingNLC</v>
      </c>
      <c r="C17" s="14" t="str">
        <f>Table6[[#This Row],[Mandatory/Optional]]</f>
        <v>M</v>
      </c>
      <c r="D17" s="14" t="str">
        <f>Table6[[#This Row],[Type]]</f>
        <v>Six-bit</v>
      </c>
      <c r="E17" s="14">
        <f>Table6[[#This Row],[Bits]]</f>
        <v>24</v>
      </c>
      <c r="F17" s="14">
        <f>Table6[[#This Row],[Six-bit chars]]</f>
        <v>4</v>
      </c>
      <c r="G17" s="14">
        <f>Table6[[#This Row],[Bytes]]</f>
        <v>3</v>
      </c>
      <c r="H17" s="14">
        <f>Table6[[#This Row],[StartBit]]</f>
        <v>157</v>
      </c>
      <c r="I17" s="14">
        <f>Table6[[#This Row],[EndBit]]</f>
        <v>180</v>
      </c>
      <c r="J17" s="14">
        <f>Table6[[#This Row],[Coding]]</f>
        <v>0</v>
      </c>
      <c r="K17" s="14">
        <f>Table6[[#This Row],[Notes]]</f>
        <v>0</v>
      </c>
      <c r="L17" s="90">
        <v>1819</v>
      </c>
      <c r="M17" s="90">
        <v>1819</v>
      </c>
      <c r="N17" s="90">
        <v>1819</v>
      </c>
      <c r="O17" s="90">
        <v>1819</v>
      </c>
      <c r="P17" s="90">
        <v>1819</v>
      </c>
      <c r="Q17" s="90">
        <v>1819</v>
      </c>
      <c r="R17" s="90">
        <v>1819</v>
      </c>
      <c r="S17" s="90">
        <v>1819</v>
      </c>
      <c r="T17" s="90">
        <v>1819</v>
      </c>
      <c r="U17" s="90">
        <v>1819</v>
      </c>
    </row>
    <row r="18" spans="1:21" ht="25" x14ac:dyDescent="0.35">
      <c r="A18" s="94">
        <v>16</v>
      </c>
      <c r="B18" s="14" t="str">
        <f>Spec!C18</f>
        <v>AdultChildFlag</v>
      </c>
      <c r="C18" s="14" t="str">
        <f>Table6[[#This Row],[Mandatory/Optional]]</f>
        <v>M</v>
      </c>
      <c r="D18" s="14" t="str">
        <f>Table6[[#This Row],[Type]]</f>
        <v>BMP</v>
      </c>
      <c r="E18" s="14">
        <f>Table6[[#This Row],[Bits]]</f>
        <v>1</v>
      </c>
      <c r="F18" s="14">
        <f>Table6[[#This Row],[Six-bit chars]]</f>
        <v>0</v>
      </c>
      <c r="G18" s="14">
        <f>Table6[[#This Row],[Bytes]]</f>
        <v>0.125</v>
      </c>
      <c r="H18" s="14">
        <f>Table6[[#This Row],[StartBit]]</f>
        <v>181</v>
      </c>
      <c r="I18" s="14">
        <f>Table6[[#This Row],[EndBit]]</f>
        <v>181</v>
      </c>
      <c r="J18" s="14" t="str">
        <f>Table6[[#This Row],[Coding]]</f>
        <v>0 = Adult.
1 = Child.</v>
      </c>
      <c r="K18" s="14">
        <f>Table6[[#This Row],[Notes]]</f>
        <v>0</v>
      </c>
      <c r="L18" s="90">
        <v>0</v>
      </c>
      <c r="M18" s="90">
        <v>0</v>
      </c>
      <c r="N18" s="90">
        <v>0</v>
      </c>
      <c r="O18" s="90">
        <v>0</v>
      </c>
      <c r="P18" s="90">
        <v>0</v>
      </c>
      <c r="Q18" s="90">
        <v>0</v>
      </c>
      <c r="R18" s="90">
        <v>0</v>
      </c>
      <c r="S18" s="90">
        <v>0</v>
      </c>
      <c r="T18" s="90">
        <v>0</v>
      </c>
      <c r="U18" s="90">
        <v>0</v>
      </c>
    </row>
    <row r="19" spans="1:21" ht="50" x14ac:dyDescent="0.35">
      <c r="A19" s="94">
        <v>17</v>
      </c>
      <c r="B19" s="14" t="str">
        <f>Spec!C19</f>
        <v>CouponType</v>
      </c>
      <c r="C19" s="14" t="str">
        <f>Table6[[#This Row],[Mandatory/Optional]]</f>
        <v>M</v>
      </c>
      <c r="D19" s="14" t="str">
        <f>Table6[[#This Row],[Type]]</f>
        <v>BIN</v>
      </c>
      <c r="E19" s="14">
        <f>Table6[[#This Row],[Bits]]</f>
        <v>2</v>
      </c>
      <c r="F19" s="14">
        <f>Table6[[#This Row],[Six-bit chars]]</f>
        <v>0</v>
      </c>
      <c r="G19" s="14">
        <f>Table6[[#This Row],[Bytes]]</f>
        <v>0.25</v>
      </c>
      <c r="H19" s="14">
        <f>Table6[[#This Row],[StartBit]]</f>
        <v>182</v>
      </c>
      <c r="I19" s="14">
        <f>Table6[[#This Row],[EndBit]]</f>
        <v>183</v>
      </c>
      <c r="J19" s="14" t="str">
        <f>Table6[[#This Row],[Coding]]</f>
        <v>0 = Single.
1 = Season.
2 = Out.
3 = Return.</v>
      </c>
      <c r="K19" s="14" t="str">
        <f>Table6[[#This Row],[Notes]]</f>
        <v>0 = Single is also used for bi-directional carnet products, where each use of the carnet allows a journey in either direction. 
Optional data must be encoded into season tickets, so that NumberOfDaysValid is encoded.</v>
      </c>
      <c r="L19" s="90">
        <v>0</v>
      </c>
      <c r="M19" s="90">
        <v>0</v>
      </c>
      <c r="N19" s="90">
        <v>2</v>
      </c>
      <c r="O19" s="90">
        <v>3</v>
      </c>
      <c r="P19" s="90">
        <v>1</v>
      </c>
      <c r="Q19" s="90">
        <v>0</v>
      </c>
      <c r="R19" s="90">
        <v>1</v>
      </c>
      <c r="S19" s="90">
        <v>0</v>
      </c>
      <c r="T19" s="90">
        <v>0</v>
      </c>
      <c r="U19" s="90">
        <v>0</v>
      </c>
    </row>
    <row r="20" spans="1:21" ht="37.5" x14ac:dyDescent="0.35">
      <c r="A20" s="94">
        <v>18</v>
      </c>
      <c r="B20" s="14" t="str">
        <f>Spec!C20</f>
        <v>DiscountStatusCode</v>
      </c>
      <c r="C20" s="14" t="str">
        <f>Table6[[#This Row],[Mandatory/Optional]]</f>
        <v>M</v>
      </c>
      <c r="D20" s="14" t="str">
        <f>Table6[[#This Row],[Type]]</f>
        <v>BIN</v>
      </c>
      <c r="E20" s="14">
        <f>Table6[[#This Row],[Bits]]</f>
        <v>10</v>
      </c>
      <c r="F20" s="14">
        <f>Table6[[#This Row],[Six-bit chars]]</f>
        <v>0</v>
      </c>
      <c r="G20" s="14">
        <f>Table6[[#This Row],[Bytes]]</f>
        <v>1.25</v>
      </c>
      <c r="H20" s="14">
        <f>Table6[[#This Row],[StartBit]]</f>
        <v>184</v>
      </c>
      <c r="I20" s="14">
        <f>Table6[[#This Row],[EndBit]]</f>
        <v>193</v>
      </c>
      <c r="J20" s="14">
        <f>Table6[[#This Row],[Coding]]</f>
        <v>0</v>
      </c>
      <c r="K20" s="14" t="str">
        <f>Table6[[#This Row],[Notes]]</f>
        <v>Max 3 digits (999) as bits signifying passenger status. Tell customer "only valid with Railcard" if this field is used for a railcard discount. 
Use discount code as SDCI+ BE record Field 11: 'Status Code'.</v>
      </c>
      <c r="L20" s="90">
        <v>0</v>
      </c>
      <c r="M20" s="90">
        <v>0</v>
      </c>
      <c r="N20" s="90">
        <v>0</v>
      </c>
      <c r="O20" s="90">
        <v>0</v>
      </c>
      <c r="P20" s="90">
        <v>0</v>
      </c>
      <c r="Q20" s="90">
        <v>0</v>
      </c>
      <c r="R20" s="90">
        <v>0</v>
      </c>
      <c r="S20" s="90">
        <v>0</v>
      </c>
      <c r="T20" s="90">
        <v>0</v>
      </c>
      <c r="U20" s="90">
        <v>0</v>
      </c>
    </row>
    <row r="21" spans="1:21" ht="25" x14ac:dyDescent="0.35">
      <c r="A21" s="94">
        <v>19</v>
      </c>
      <c r="B21" s="14" t="str">
        <f>Spec!C21</f>
        <v>RouteCode</v>
      </c>
      <c r="C21" s="14" t="str">
        <f>Table6[[#This Row],[Mandatory/Optional]]</f>
        <v>M</v>
      </c>
      <c r="D21" s="14" t="str">
        <f>Table6[[#This Row],[Type]]</f>
        <v>BIN</v>
      </c>
      <c r="E21" s="14">
        <f>Table6[[#This Row],[Bits]]</f>
        <v>17</v>
      </c>
      <c r="F21" s="14">
        <f>Table6[[#This Row],[Six-bit chars]]</f>
        <v>0</v>
      </c>
      <c r="G21" s="14">
        <f>Table6[[#This Row],[Bytes]]</f>
        <v>2.125</v>
      </c>
      <c r="H21" s="14">
        <f>Table6[[#This Row],[StartBit]]</f>
        <v>194</v>
      </c>
      <c r="I21" s="14">
        <f>Table6[[#This Row],[EndBit]]</f>
        <v>210</v>
      </c>
      <c r="J21" s="14">
        <f>Table6[[#This Row],[Coding]]</f>
        <v>0</v>
      </c>
      <c r="K21" s="14" t="str">
        <f>Table6[[#This Row],[Notes]]</f>
        <v>5-digit number up to 99999
Use route code as in SDCI+ BE record Field 17: 'Route Code'.</v>
      </c>
      <c r="L21" s="90">
        <v>472</v>
      </c>
      <c r="M21" s="90">
        <v>85</v>
      </c>
      <c r="N21" s="90">
        <v>0</v>
      </c>
      <c r="O21" s="90">
        <v>0</v>
      </c>
      <c r="P21" s="90">
        <v>824</v>
      </c>
      <c r="Q21" s="90">
        <v>0</v>
      </c>
      <c r="R21" s="90">
        <v>0</v>
      </c>
      <c r="S21" s="90">
        <v>0</v>
      </c>
      <c r="T21" s="90">
        <v>0</v>
      </c>
      <c r="U21" s="90">
        <v>0</v>
      </c>
    </row>
    <row r="22" spans="1:21" ht="25" x14ac:dyDescent="0.35">
      <c r="A22" s="94">
        <v>20</v>
      </c>
      <c r="B22" s="14" t="str">
        <f>Spec!C22</f>
        <v>StartDate</v>
      </c>
      <c r="C22" s="14" t="str">
        <f>Table6[[#This Row],[Mandatory/Optional]]</f>
        <v>M</v>
      </c>
      <c r="D22" s="14" t="str">
        <f>Table6[[#This Row],[Type]]</f>
        <v>DATE</v>
      </c>
      <c r="E22" s="14">
        <f>Table6[[#This Row],[Bits]]</f>
        <v>14</v>
      </c>
      <c r="F22" s="14">
        <f>Table6[[#This Row],[Six-bit chars]]</f>
        <v>0</v>
      </c>
      <c r="G22" s="14">
        <f>Table6[[#This Row],[Bytes]]</f>
        <v>1.75</v>
      </c>
      <c r="H22" s="14">
        <f>Table6[[#This Row],[StartBit]]</f>
        <v>211</v>
      </c>
      <c r="I22" s="14">
        <f>Table6[[#This Row],[EndBit]]</f>
        <v>224</v>
      </c>
      <c r="J22" s="14" t="str">
        <f>Table6[[#This Row],[Coding]]</f>
        <v>EN1545 DATE</v>
      </c>
      <c r="K22" s="14" t="str">
        <f>Table6[[#This Row],[Notes]]</f>
        <v>Start of ticket validity, using the DATE datatype from EN1545, or date of departure of first reserved leg if DepartTimeFlag is set to 2 (specific departure time).</v>
      </c>
      <c r="L22" s="90">
        <v>9441</v>
      </c>
      <c r="M22" s="90">
        <v>9441</v>
      </c>
      <c r="N22" s="90">
        <v>9441</v>
      </c>
      <c r="O22" s="90">
        <v>9441</v>
      </c>
      <c r="P22" s="90">
        <v>9441</v>
      </c>
      <c r="Q22" s="90">
        <v>9441</v>
      </c>
      <c r="R22" s="90">
        <v>9441</v>
      </c>
      <c r="S22" s="90">
        <v>9441</v>
      </c>
      <c r="T22" s="90">
        <v>9441</v>
      </c>
      <c r="U22" s="90">
        <v>9441</v>
      </c>
    </row>
    <row r="23" spans="1:21" ht="37.5" x14ac:dyDescent="0.35">
      <c r="A23" s="94">
        <v>21</v>
      </c>
      <c r="B23" s="14" t="str">
        <f>Spec!C23</f>
        <v>TimeValidFrom</v>
      </c>
      <c r="C23" s="14" t="str">
        <f>Table6[[#This Row],[Mandatory/Optional]]</f>
        <v>M</v>
      </c>
      <c r="D23" s="14" t="str">
        <f>Table6[[#This Row],[Type]]</f>
        <v>TIME</v>
      </c>
      <c r="E23" s="14">
        <f>Table6[[#This Row],[Bits]]</f>
        <v>11</v>
      </c>
      <c r="F23" s="14">
        <f>Table6[[#This Row],[Six-bit chars]]</f>
        <v>0</v>
      </c>
      <c r="G23" s="14">
        <f>Table6[[#This Row],[Bytes]]</f>
        <v>1.375</v>
      </c>
      <c r="H23" s="14">
        <f>Table6[[#This Row],[StartBit]]</f>
        <v>225</v>
      </c>
      <c r="I23" s="14">
        <f>Table6[[#This Row],[EndBit]]</f>
        <v>235</v>
      </c>
      <c r="J23" s="14" t="str">
        <f>Table6[[#This Row],[Coding]]</f>
        <v>EN1545 Time</v>
      </c>
      <c r="K23" s="14" t="str">
        <f>Table6[[#This Row],[Notes]]</f>
        <v>For Time Specific Journeys, affected by DepartTimeFlag, using ITSO Time datatype, from EN1545
Note: Use local UK time.</v>
      </c>
      <c r="L23" s="90">
        <v>960</v>
      </c>
      <c r="M23" s="90">
        <v>0</v>
      </c>
      <c r="N23" s="90">
        <v>0</v>
      </c>
      <c r="O23" s="90">
        <v>0</v>
      </c>
      <c r="P23" s="90">
        <v>0</v>
      </c>
      <c r="Q23" s="90">
        <v>620</v>
      </c>
      <c r="R23" s="90">
        <v>0</v>
      </c>
      <c r="S23" s="90">
        <v>620</v>
      </c>
      <c r="T23" s="90">
        <v>0</v>
      </c>
      <c r="U23" s="90">
        <v>0</v>
      </c>
    </row>
    <row r="24" spans="1:21" ht="75" x14ac:dyDescent="0.35">
      <c r="A24" s="94">
        <v>22</v>
      </c>
      <c r="B24" s="14" t="str">
        <f>Spec!C24</f>
        <v>DepartTimeFlag</v>
      </c>
      <c r="C24" s="14" t="str">
        <f>Table6[[#This Row],[Mandatory/Optional]]</f>
        <v>M</v>
      </c>
      <c r="D24" s="14" t="str">
        <f>Table6[[#This Row],[Type]]</f>
        <v>BMP</v>
      </c>
      <c r="E24" s="14">
        <f>Table6[[#This Row],[Bits]]</f>
        <v>2</v>
      </c>
      <c r="F24" s="14">
        <f>Table6[[#This Row],[Six-bit chars]]</f>
        <v>0</v>
      </c>
      <c r="G24" s="14">
        <f>Table6[[#This Row],[Bytes]]</f>
        <v>0.25</v>
      </c>
      <c r="H24" s="14">
        <f>Table6[[#This Row],[StartBit]]</f>
        <v>236</v>
      </c>
      <c r="I24" s="14">
        <f>Table6[[#This Row],[EndBit]]</f>
        <v>237</v>
      </c>
      <c r="J24" s="14" t="str">
        <f>Table6[[#This Row],[Coding]]</f>
        <v>0 = Time not set.
1 = Valid after.
2 = specific departure time.</v>
      </c>
      <c r="K24" s="14" t="str">
        <f>Table6[[#This Row],[Notes]]</f>
        <v xml:space="preserve">0: prevents midnight being read from blank field; 
1: e.g. valid from 9:30 
2: ticket for a specific train at the given time (TimeValidFrom), scanners would have a tolerance set for how much earlier or later it will accept (e.g. at a gate)
3: Not used. Set to 0 for optional reservations
</v>
      </c>
      <c r="L24" s="90">
        <v>2</v>
      </c>
      <c r="M24" s="90">
        <v>0</v>
      </c>
      <c r="N24" s="90">
        <v>0</v>
      </c>
      <c r="O24" s="90">
        <v>0</v>
      </c>
      <c r="P24" s="90">
        <v>0</v>
      </c>
      <c r="Q24" s="90">
        <v>1</v>
      </c>
      <c r="R24" s="90">
        <v>0</v>
      </c>
      <c r="S24" s="90">
        <v>1</v>
      </c>
      <c r="T24" s="90">
        <v>0</v>
      </c>
      <c r="U24" s="90">
        <v>0</v>
      </c>
    </row>
    <row r="25" spans="1:21" x14ac:dyDescent="0.35">
      <c r="A25" s="94">
        <v>23</v>
      </c>
      <c r="B25" s="14" t="str">
        <f>Spec!C25</f>
        <v>PassengerID</v>
      </c>
      <c r="C25" s="14" t="str">
        <f>Table6[[#This Row],[Mandatory/Optional]]</f>
        <v>M</v>
      </c>
      <c r="D25" s="14" t="str">
        <f>Table6[[#This Row],[Type]]</f>
        <v>BIN</v>
      </c>
      <c r="E25" s="14">
        <f>Table6[[#This Row],[Bits]]</f>
        <v>17</v>
      </c>
      <c r="F25" s="14">
        <f>Table6[[#This Row],[Six-bit chars]]</f>
        <v>1</v>
      </c>
      <c r="G25" s="14">
        <f>Table6[[#This Row],[Bytes]]</f>
        <v>2.125</v>
      </c>
      <c r="H25" s="14">
        <f>Table6[[#This Row],[StartBit]]</f>
        <v>238</v>
      </c>
      <c r="I25" s="14">
        <f>Table6[[#This Row],[EndBit]]</f>
        <v>254</v>
      </c>
      <c r="J25" s="14" t="str">
        <f>Table6[[#This Row],[Coding]]</f>
        <v>Always 00000.</v>
      </c>
      <c r="K25" s="14" t="str">
        <f>Table6[[#This Row],[Notes]]</f>
        <v xml:space="preserve">Field deprecated. Previously used for passenger ID. </v>
      </c>
      <c r="L25" s="90">
        <v>0</v>
      </c>
      <c r="M25" s="90">
        <v>0</v>
      </c>
      <c r="N25" s="90">
        <v>0</v>
      </c>
      <c r="O25" s="90">
        <v>0</v>
      </c>
      <c r="P25" s="90">
        <v>0</v>
      </c>
      <c r="Q25" s="90">
        <v>0</v>
      </c>
      <c r="R25" s="90">
        <v>0</v>
      </c>
      <c r="S25" s="90">
        <v>0</v>
      </c>
      <c r="T25" s="90">
        <v>0</v>
      </c>
      <c r="U25" s="90">
        <v>0</v>
      </c>
    </row>
    <row r="26" spans="1:21" ht="37.5" x14ac:dyDescent="0.35">
      <c r="A26" s="94">
        <v>24</v>
      </c>
      <c r="B26" s="14" t="str">
        <f>Spec!C26</f>
        <v>ParentTicketReference</v>
      </c>
      <c r="C26" s="14" t="str">
        <f>Table6[[#This Row],[Mandatory/Optional]]</f>
        <v>M</v>
      </c>
      <c r="D26" s="14" t="str">
        <f>Table6[[#This Row],[Type]]</f>
        <v>Six-bit</v>
      </c>
      <c r="E26" s="14">
        <f>Table6[[#This Row],[Bits]]</f>
        <v>72</v>
      </c>
      <c r="F26" s="14">
        <f>Table6[[#This Row],[Six-bit chars]]</f>
        <v>12</v>
      </c>
      <c r="G26" s="14">
        <f>Table6[[#This Row],[Bytes]]</f>
        <v>9</v>
      </c>
      <c r="H26" s="14">
        <f>Table6[[#This Row],[StartBit]]</f>
        <v>255</v>
      </c>
      <c r="I26" s="14">
        <f>Table6[[#This Row],[EndBit]]</f>
        <v>326</v>
      </c>
      <c r="J26" s="14">
        <f>Table6[[#This Row],[Coding]]</f>
        <v>0</v>
      </c>
      <c r="K26" s="14" t="str">
        <f>Table6[[#This Row],[Notes]]</f>
        <v>If the barcode relates to an 'Excess' then the identity of the excessed ticket should be recorded (either the IssuingSystemUniqueEticketNumber in the case of barcoded tickets or the Ticket Number in the case of CCST), else this field should be populated with spaces.</v>
      </c>
      <c r="L26" s="90">
        <v>0</v>
      </c>
      <c r="M26" s="90">
        <v>0</v>
      </c>
      <c r="N26" s="90">
        <v>0</v>
      </c>
      <c r="O26" s="90">
        <v>0</v>
      </c>
      <c r="P26" s="90">
        <v>0</v>
      </c>
      <c r="Q26" s="90">
        <v>0</v>
      </c>
      <c r="R26" s="90">
        <v>0</v>
      </c>
      <c r="S26" s="90">
        <v>0</v>
      </c>
      <c r="T26" s="90">
        <v>0</v>
      </c>
      <c r="U26" s="90" t="s">
        <v>293</v>
      </c>
    </row>
    <row r="27" spans="1:21" x14ac:dyDescent="0.35">
      <c r="A27" s="94">
        <v>25</v>
      </c>
      <c r="B27" s="14" t="str">
        <f>Spec!C27</f>
        <v>CustomerGender</v>
      </c>
      <c r="C27" s="14" t="str">
        <f>Table6[[#This Row],[Mandatory/Optional]]</f>
        <v>M</v>
      </c>
      <c r="D27" s="14" t="str">
        <f>Table6[[#This Row],[Type]]</f>
        <v>BMP</v>
      </c>
      <c r="E27" s="14">
        <f>Table6[[#This Row],[Bits]]</f>
        <v>2</v>
      </c>
      <c r="F27" s="14">
        <f>Table6[[#This Row],[Six-bit chars]]</f>
        <v>0</v>
      </c>
      <c r="G27" s="14">
        <f>Table6[[#This Row],[Bytes]]</f>
        <v>0.25</v>
      </c>
      <c r="H27" s="14">
        <f>Table6[[#This Row],[StartBit]]</f>
        <v>327</v>
      </c>
      <c r="I27" s="14">
        <f>Table6[[#This Row],[EndBit]]</f>
        <v>328</v>
      </c>
      <c r="J27" s="14" t="str">
        <f>Table6[[#This Row],[Coding]]</f>
        <v>Always 00.</v>
      </c>
      <c r="K27" s="14" t="str">
        <f>Table6[[#This Row],[Notes]]</f>
        <v xml:space="preserve">Field deprecated. Previously used for customer gender. </v>
      </c>
      <c r="L27" s="90">
        <v>0</v>
      </c>
      <c r="M27" s="90">
        <v>0</v>
      </c>
      <c r="N27" s="90">
        <v>0</v>
      </c>
      <c r="O27" s="90">
        <v>0</v>
      </c>
      <c r="P27" s="90">
        <v>0</v>
      </c>
      <c r="Q27" s="90">
        <v>0</v>
      </c>
      <c r="R27" s="90">
        <v>0</v>
      </c>
      <c r="S27" s="90">
        <v>0</v>
      </c>
      <c r="T27" s="90">
        <v>0</v>
      </c>
      <c r="U27" s="90">
        <v>0</v>
      </c>
    </row>
    <row r="28" spans="1:21" ht="37.5" x14ac:dyDescent="0.35">
      <c r="A28" s="94">
        <v>26</v>
      </c>
      <c r="B28" s="14" t="str">
        <f>Spec!C28</f>
        <v>SupplementCode</v>
      </c>
      <c r="C28" s="14" t="str">
        <f>Table6[[#This Row],[Mandatory/Optional]]</f>
        <v>M</v>
      </c>
      <c r="D28" s="14" t="str">
        <f>Table6[[#This Row],[Type]]</f>
        <v>Six-bit</v>
      </c>
      <c r="E28" s="14">
        <f>Table6[[#This Row],[Bits]]</f>
        <v>18</v>
      </c>
      <c r="F28" s="14">
        <f>Table6[[#This Row],[Six-bit chars]]</f>
        <v>3</v>
      </c>
      <c r="G28" s="14">
        <f>Table6[[#This Row],[Bytes]]</f>
        <v>2.25</v>
      </c>
      <c r="H28" s="14">
        <f>Table6[[#This Row],[StartBit]]</f>
        <v>329</v>
      </c>
      <c r="I28" s="14">
        <f>Table6[[#This Row],[EndBit]]</f>
        <v>346</v>
      </c>
      <c r="J28" s="14">
        <f>Table6[[#This Row],[Coding]]</f>
        <v>0</v>
      </c>
      <c r="K28" s="14" t="str">
        <f>Table6[[#This Row],[Notes]]</f>
        <v>Field deprecated. Supplements are issued as a separate barcode.
3 chars from Fares Data - Supplements File</v>
      </c>
      <c r="L28" s="90">
        <v>0</v>
      </c>
      <c r="M28" s="90">
        <v>0</v>
      </c>
      <c r="N28" s="90">
        <v>0</v>
      </c>
      <c r="O28" s="90">
        <v>0</v>
      </c>
      <c r="P28" s="90">
        <v>0</v>
      </c>
      <c r="Q28" s="90">
        <v>0</v>
      </c>
      <c r="R28" s="90">
        <v>0</v>
      </c>
      <c r="S28" s="90">
        <v>0</v>
      </c>
      <c r="T28" s="90">
        <v>0</v>
      </c>
      <c r="U28" s="90">
        <v>0</v>
      </c>
    </row>
    <row r="29" spans="1:21" ht="50" x14ac:dyDescent="0.35">
      <c r="A29" s="94">
        <v>27</v>
      </c>
      <c r="B29" s="14" t="str">
        <f>Spec!C29</f>
        <v>ViaLondonFlag</v>
      </c>
      <c r="C29" s="14" t="str">
        <f>Table6[[#This Row],[Mandatory/Optional]]</f>
        <v>M</v>
      </c>
      <c r="D29" s="14" t="str">
        <f>Table6[[#This Row],[Type]]</f>
        <v>BMP</v>
      </c>
      <c r="E29" s="14">
        <f>Table6[[#This Row],[Bits]]</f>
        <v>1</v>
      </c>
      <c r="F29" s="14">
        <f>Table6[[#This Row],[Six-bit chars]]</f>
        <v>0</v>
      </c>
      <c r="G29" s="14">
        <f>Table6[[#This Row],[Bytes]]</f>
        <v>0.125</v>
      </c>
      <c r="H29" s="14">
        <f>Table6[[#This Row],[StartBit]]</f>
        <v>347</v>
      </c>
      <c r="I29" s="14">
        <f>Table6[[#This Row],[EndBit]]</f>
        <v>347</v>
      </c>
      <c r="J29" s="14" t="str">
        <f>Table6[[#This Row],[Coding]]</f>
        <v>0 = No.
1 = Yes.</v>
      </c>
      <c r="K29" s="14" t="str">
        <f>Table6[[#This Row],[Notes]]</f>
        <v>Additional flag to assist barcode gateline logic for fares with a cross-London marker. 
Set to 1 if CROSS_LONDON_IND = 1 in Fare Flow file (see RSPS5045).
Otherwise set to 0.</v>
      </c>
      <c r="L29" s="90">
        <v>0</v>
      </c>
      <c r="M29" s="90">
        <v>0</v>
      </c>
      <c r="N29" s="90">
        <v>0</v>
      </c>
      <c r="O29" s="90">
        <v>0</v>
      </c>
      <c r="P29" s="90">
        <v>0</v>
      </c>
      <c r="Q29" s="90">
        <v>0</v>
      </c>
      <c r="R29" s="90">
        <v>0</v>
      </c>
      <c r="S29" s="90">
        <v>0</v>
      </c>
      <c r="T29" s="90">
        <v>0</v>
      </c>
      <c r="U29" s="90">
        <v>0</v>
      </c>
    </row>
    <row r="30" spans="1:21" ht="62.5" x14ac:dyDescent="0.35">
      <c r="A30" s="94">
        <v>28</v>
      </c>
      <c r="B30" s="14" t="str">
        <f>Spec!C30</f>
        <v>OutOfStationInterchangeNLC</v>
      </c>
      <c r="C30" s="14" t="str">
        <f>Table6[[#This Row],[Mandatory/Optional]]</f>
        <v>M</v>
      </c>
      <c r="D30" s="14" t="str">
        <f>Table6[[#This Row],[Type]]</f>
        <v>Six-bit</v>
      </c>
      <c r="E30" s="14">
        <f>Table6[[#This Row],[Bits]]</f>
        <v>24</v>
      </c>
      <c r="F30" s="14">
        <f>Table6[[#This Row],[Six-bit chars]]</f>
        <v>4</v>
      </c>
      <c r="G30" s="14">
        <f>Table6[[#This Row],[Bytes]]</f>
        <v>3</v>
      </c>
      <c r="H30" s="14">
        <f>Table6[[#This Row],[StartBit]]</f>
        <v>348</v>
      </c>
      <c r="I30" s="14">
        <f>Table6[[#This Row],[EndBit]]</f>
        <v>371</v>
      </c>
      <c r="J30" s="14">
        <f>Table6[[#This Row],[Coding]]</f>
        <v>0</v>
      </c>
      <c r="K30" s="14" t="str">
        <f>Table6[[#This Row],[Notes]]</f>
        <v>Field not currently used. Data not available to barcode issuers to identify OSI.
Inclusion of this NLC (typically a Group NLC) other than London allows an additional automatic entry and exit at one other common Out of Station Interchange (where gates are barcode enabled). Less frequent OSI entry/exit can be via manual gateline. Blank (default) means that no automatic OSI is included, but that doesn't prevent manual OSI.</v>
      </c>
      <c r="L30" s="90">
        <v>0</v>
      </c>
      <c r="M30" s="90">
        <v>0</v>
      </c>
      <c r="N30" s="90">
        <v>0</v>
      </c>
      <c r="O30" s="90">
        <v>0</v>
      </c>
      <c r="P30" s="90">
        <v>0</v>
      </c>
      <c r="Q30" s="90">
        <v>0</v>
      </c>
      <c r="R30" s="90">
        <v>0</v>
      </c>
      <c r="S30" s="90">
        <v>0</v>
      </c>
      <c r="T30" s="90">
        <v>0</v>
      </c>
      <c r="U30" s="90">
        <v>0</v>
      </c>
    </row>
    <row r="31" spans="1:21" ht="25" x14ac:dyDescent="0.35">
      <c r="A31" s="94">
        <v>29</v>
      </c>
      <c r="B31" s="14" t="str">
        <f>Spec!C31</f>
        <v>Bidirectional</v>
      </c>
      <c r="C31" s="14" t="str">
        <f>Table6[[#This Row],[Mandatory/Optional]]</f>
        <v>M</v>
      </c>
      <c r="D31" s="14" t="str">
        <f>Table6[[#This Row],[Type]]</f>
        <v>BMP</v>
      </c>
      <c r="E31" s="14">
        <f>Table6[[#This Row],[Bits]]</f>
        <v>1</v>
      </c>
      <c r="F31" s="14">
        <f>Table6[[#This Row],[Six-bit chars]]</f>
        <v>0</v>
      </c>
      <c r="G31" s="14">
        <f>Table6[[#This Row],[Bytes]]</f>
        <v>0.125</v>
      </c>
      <c r="H31" s="14">
        <f>Table6[[#This Row],[StartBit]]</f>
        <v>372</v>
      </c>
      <c r="I31" s="14">
        <f>Table6[[#This Row],[EndBit]]</f>
        <v>372</v>
      </c>
      <c r="J31" s="14" t="str">
        <f>Table6[[#This Row],[Coding]]</f>
        <v>0 = No.
1 = Yes.</v>
      </c>
      <c r="K31" s="14" t="str">
        <f>Table6[[#This Row],[Notes]]</f>
        <v>Means that origin/destination can be valid in the reverse direction, as often used in carnet tickets.</v>
      </c>
      <c r="L31" s="90">
        <v>0</v>
      </c>
      <c r="M31" s="90">
        <v>0</v>
      </c>
      <c r="N31" s="90">
        <v>0</v>
      </c>
      <c r="O31" s="90">
        <v>0</v>
      </c>
      <c r="P31" s="90">
        <v>1</v>
      </c>
      <c r="Q31" s="90">
        <v>1</v>
      </c>
      <c r="R31" s="90">
        <v>1</v>
      </c>
      <c r="S31" s="90">
        <v>1</v>
      </c>
      <c r="T31" s="90">
        <v>0</v>
      </c>
      <c r="U31" s="90">
        <v>0</v>
      </c>
    </row>
    <row r="32" spans="1:21" ht="75" x14ac:dyDescent="0.35">
      <c r="A32" s="94">
        <v>30</v>
      </c>
      <c r="B32" s="14" t="str">
        <f>Spec!C32</f>
        <v>CarnetCount</v>
      </c>
      <c r="C32" s="14" t="str">
        <f>Table6[[#This Row],[Mandatory/Optional]]</f>
        <v>M</v>
      </c>
      <c r="D32" s="14" t="str">
        <f>Table6[[#This Row],[Type]]</f>
        <v>BIN</v>
      </c>
      <c r="E32" s="14">
        <f>Table6[[#This Row],[Bits]]</f>
        <v>6</v>
      </c>
      <c r="F32" s="14">
        <f>Table6[[#This Row],[Six-bit chars]]</f>
        <v>0</v>
      </c>
      <c r="G32" s="14">
        <f>Table6[[#This Row],[Bytes]]</f>
        <v>0.75</v>
      </c>
      <c r="H32" s="14">
        <f>Table6[[#This Row],[StartBit]]</f>
        <v>373</v>
      </c>
      <c r="I32" s="14">
        <f>Table6[[#This Row],[EndBit]]</f>
        <v>378</v>
      </c>
      <c r="J32" s="14" t="str">
        <f>Table6[[#This Row],[Coding]]</f>
        <v>Always 0</v>
      </c>
      <c r="K32" s="14" t="str">
        <f>Table6[[#This Row],[Notes]]</f>
        <v>Field not currently used. Separate barcode is issued for each carnet trip.
An alternative implementation for carnet products.
If CarnetCount is non-zero then this barcode can be used for multiple journeys. The CarnetCount is the number of times this ticket can be used beyond the default single use of this barcode ticket i.e. If carnetCount is 9 then the barcode is the equivalent of a ten ticket carnet. This allows carnet upto x64 uses of the same product.</v>
      </c>
      <c r="L32" s="90">
        <v>0</v>
      </c>
      <c r="M32" s="90">
        <v>0</v>
      </c>
      <c r="N32" s="90">
        <v>0</v>
      </c>
      <c r="O32" s="90">
        <v>0</v>
      </c>
      <c r="P32" s="90">
        <v>0</v>
      </c>
      <c r="Q32" s="90">
        <v>0</v>
      </c>
      <c r="R32" s="90">
        <v>0</v>
      </c>
      <c r="S32" s="90">
        <v>0</v>
      </c>
      <c r="T32" s="90">
        <v>0</v>
      </c>
      <c r="U32" s="90">
        <v>0</v>
      </c>
    </row>
    <row r="33" spans="1:23" ht="212.5" x14ac:dyDescent="0.35">
      <c r="A33" s="94">
        <v>31</v>
      </c>
      <c r="B33" s="14" t="str">
        <f>Spec!C33</f>
        <v>LimitedDuration</v>
      </c>
      <c r="C33" s="14" t="str">
        <f>Table6[[#This Row],[Mandatory/Optional]]</f>
        <v>M</v>
      </c>
      <c r="D33" s="14" t="str">
        <f>Table6[[#This Row],[Type]]</f>
        <v>BIN</v>
      </c>
      <c r="E33" s="14">
        <f>Table6[[#This Row],[Bits]]</f>
        <v>4</v>
      </c>
      <c r="F33" s="14">
        <f>Table6[[#This Row],[Six-bit chars]]</f>
        <v>0</v>
      </c>
      <c r="G33" s="14">
        <f>Table6[[#This Row],[Bytes]]</f>
        <v>0.5</v>
      </c>
      <c r="H33" s="14">
        <f>Table6[[#This Row],[StartBit]]</f>
        <v>379</v>
      </c>
      <c r="I33" s="14">
        <f>Table6[[#This Row],[EndBit]]</f>
        <v>382</v>
      </c>
      <c r="J33" s="14" t="str">
        <f>Table6[[#This Row],[Coding]]</f>
        <v>Enumeration:
0 = No limited duration.
1 = 15mins from TimeValidFrom.
2 = 30 mins.
3 = 45 mins.
4 = 60 mins.
5 = 90 mins.
6 = 2 hours.
7 = 3 hours.
8 = 4 hours.
9 = 5 hours.
10 = 6 hours.
11 = 8 hours.
12 = 10 hours.
13 = 12 hours.
14 = 18 hours.
15 = 04:30am the day following.</v>
      </c>
      <c r="K33" s="14" t="str">
        <f>Table6[[#This Row],[Notes]]</f>
        <v>If this field is set, this means that the coupon has to be activated by a server system prior to being issued to the passenger, and is only to be accepted for a limited duration after the time indicated in TimeValidFrom field on the date indicated on the StartDate. This would commonly be used for individual Carnet tickets on a route that had very few guards and no gates to ensure Carnet tickets were activated and clipped when guards weren't present, by only issuing the valid barcode to the passenger when the passenger "activated" the carnet ticket, together with server verified times and dates. It may also be used for limited duration tickets, encoded with static barcodes e.g. printed at a TVM or by the guard ready-activated, with the expiration TIME printed clearly on the ticket for the ease of guards.
Where LimitedDuration applied (e.g. for sTicket fulfilment method RSPS3035), a barcode will be accepted for the period indicated by the LimitedDuration value after the time indicated in TimeValidFrom field on the date indicated on the StartDate. The barcode will be rejected after this time.
Otherwise set to 0 (= No limited duration).</v>
      </c>
      <c r="L33" s="90">
        <v>0</v>
      </c>
      <c r="M33" s="90">
        <v>0</v>
      </c>
      <c r="N33" s="90">
        <v>0</v>
      </c>
      <c r="O33" s="90">
        <v>0</v>
      </c>
      <c r="P33" s="90">
        <v>0</v>
      </c>
      <c r="Q33" s="90">
        <v>7</v>
      </c>
      <c r="R33" s="90">
        <v>0</v>
      </c>
      <c r="S33" s="90">
        <v>7</v>
      </c>
      <c r="T33" s="90">
        <v>0</v>
      </c>
      <c r="U33" s="90">
        <v>0</v>
      </c>
    </row>
    <row r="34" spans="1:23" ht="50" x14ac:dyDescent="0.35">
      <c r="A34" s="94">
        <v>32</v>
      </c>
      <c r="B34" s="14" t="str">
        <f>Spec!C34</f>
        <v>NoIPEflag  SubUTNflag</v>
      </c>
      <c r="C34" s="14" t="str">
        <f>Table6[[#This Row],[Mandatory/Optional]]</f>
        <v>M</v>
      </c>
      <c r="D34" s="14" t="str">
        <f>Table6[[#This Row],[Type]]</f>
        <v>BMP</v>
      </c>
      <c r="E34" s="14">
        <f>Table6[[#This Row],[Bits]]</f>
        <v>1</v>
      </c>
      <c r="F34" s="14">
        <f>Table6[[#This Row],[Six-bit chars]]</f>
        <v>0</v>
      </c>
      <c r="G34" s="14">
        <f>Table6[[#This Row],[Bytes]]</f>
        <v>0</v>
      </c>
      <c r="H34" s="14">
        <f>Table6[[#This Row],[StartBit]]</f>
        <v>383</v>
      </c>
      <c r="I34" s="14">
        <f>Table6[[#This Row],[EndBit]]</f>
        <v>383</v>
      </c>
      <c r="J34" s="14" t="str">
        <f>Table6[[#This Row],[Coding]]</f>
        <v>1 = no sub-UTN.
0 = sub-UTN used (e.g. for sTicket).</v>
      </c>
      <c r="K34" s="14" t="str">
        <f>Table6[[#This Row],[Notes]]</f>
        <v>Value of 0 used by validation equipment to determine whether sub-UTN is being used and inform back-office processing.
Value of 0 previously indicated the inclusion of an ITSO IPE in the RetailerFreeUse section.</v>
      </c>
      <c r="L34" s="90">
        <v>1</v>
      </c>
      <c r="M34" s="90">
        <v>1</v>
      </c>
      <c r="N34" s="90">
        <v>1</v>
      </c>
      <c r="O34" s="90">
        <v>1</v>
      </c>
      <c r="P34" s="90">
        <v>1</v>
      </c>
      <c r="Q34" s="90">
        <v>0</v>
      </c>
      <c r="R34" s="90">
        <v>1</v>
      </c>
      <c r="S34" s="90">
        <v>0</v>
      </c>
      <c r="T34" s="90">
        <v>1</v>
      </c>
      <c r="U34" s="90">
        <v>1</v>
      </c>
    </row>
    <row r="35" spans="1:23" x14ac:dyDescent="0.35">
      <c r="A35" s="94">
        <v>33</v>
      </c>
      <c r="B35" s="14" t="str">
        <f>Spec!C35</f>
        <v>optionalData</v>
      </c>
      <c r="C35" s="14" t="str">
        <f>Table6[[#This Row],[Mandatory/Optional]]</f>
        <v>M</v>
      </c>
      <c r="D35" s="14" t="str">
        <f>Table6[[#This Row],[Type]]</f>
        <v>BMP</v>
      </c>
      <c r="E35" s="14">
        <f>Table6[[#This Row],[Bits]]</f>
        <v>1</v>
      </c>
      <c r="F35" s="14">
        <f>Table6[[#This Row],[Six-bit chars]]</f>
        <v>0</v>
      </c>
      <c r="G35" s="14">
        <f>Table6[[#This Row],[Bytes]]</f>
        <v>0.125</v>
      </c>
      <c r="H35" s="14">
        <f>Table6[[#This Row],[StartBit]]</f>
        <v>384</v>
      </c>
      <c r="I35" s="14">
        <f>Table6[[#This Row],[EndBit]]</f>
        <v>384</v>
      </c>
      <c r="J35" s="14" t="str">
        <f>Table6[[#This Row],[Coding]]</f>
        <v>Always 1.</v>
      </c>
      <c r="K35" s="14" t="str">
        <f>Table6[[#This Row],[Notes]]</f>
        <v>Always set to 1 (Optional Data now mandatory)</v>
      </c>
      <c r="L35" s="90">
        <v>1</v>
      </c>
      <c r="M35" s="90">
        <v>1</v>
      </c>
      <c r="N35" s="90">
        <v>1</v>
      </c>
      <c r="O35" s="90">
        <v>1</v>
      </c>
      <c r="P35" s="90">
        <v>1</v>
      </c>
      <c r="Q35" s="90">
        <v>1</v>
      </c>
      <c r="R35" s="90">
        <v>1</v>
      </c>
      <c r="S35" s="90">
        <v>1</v>
      </c>
      <c r="T35" s="90">
        <v>1</v>
      </c>
      <c r="U35" s="90">
        <v>1</v>
      </c>
    </row>
    <row r="36" spans="1:23" ht="37.5" x14ac:dyDescent="0.35">
      <c r="A36" s="94">
        <v>34</v>
      </c>
      <c r="B36" s="14" t="str">
        <f>Spec!C36</f>
        <v>PrintRetailerFreeUse</v>
      </c>
      <c r="C36" s="14" t="str">
        <f>Table6[[#This Row],[Mandatory/Optional]]</f>
        <v>M</v>
      </c>
      <c r="D36" s="14" t="str">
        <f>Table6[[#This Row],[Type]]</f>
        <v>BMP</v>
      </c>
      <c r="E36" s="14">
        <f>Table6[[#This Row],[Bits]]</f>
        <v>1</v>
      </c>
      <c r="F36" s="14">
        <f>Table6[[#This Row],[Six-bit chars]]</f>
        <v>0</v>
      </c>
      <c r="G36" s="14">
        <f>Table6[[#This Row],[Bytes]]</f>
        <v>0.125</v>
      </c>
      <c r="H36" s="14">
        <f>Table6[[#This Row],[StartBit]]</f>
        <v>385</v>
      </c>
      <c r="I36" s="14">
        <f>Table6[[#This Row],[EndBit]]</f>
        <v>385</v>
      </c>
      <c r="J36" s="14" t="str">
        <f>Table6[[#This Row],[Coding]]</f>
        <v>0 = Don't print.
1 = Print RetailerFreeUse section on any supporting device.</v>
      </c>
      <c r="K36" s="14" t="str">
        <f>Table6[[#This Row],[Notes]]</f>
        <v>If set to 1 the entire retailerFreeUse section should be printed out by compliant scanners or display devices as plain text. This allows messages or additional entitlements/promotions to be simply displayed.</v>
      </c>
      <c r="L36" s="90">
        <v>0</v>
      </c>
      <c r="M36" s="90">
        <v>0</v>
      </c>
      <c r="N36" s="90">
        <v>0</v>
      </c>
      <c r="O36" s="90">
        <v>0</v>
      </c>
      <c r="P36" s="90">
        <v>0</v>
      </c>
      <c r="Q36" s="90">
        <v>0</v>
      </c>
      <c r="R36" s="90">
        <v>0</v>
      </c>
      <c r="S36" s="90">
        <v>0</v>
      </c>
      <c r="T36" s="90">
        <v>0</v>
      </c>
      <c r="U36" s="90">
        <v>0</v>
      </c>
    </row>
    <row r="37" spans="1:23" ht="37.5" x14ac:dyDescent="0.35">
      <c r="A37" s="94">
        <v>35</v>
      </c>
      <c r="B37" s="14" t="str">
        <f>Spec!C37</f>
        <v>NumberOfJourneyLegsUsed</v>
      </c>
      <c r="C37" s="14" t="str">
        <f>Spec!D37</f>
        <v>M</v>
      </c>
      <c r="D37" s="14" t="str">
        <f>Spec!E37</f>
        <v>BIN</v>
      </c>
      <c r="E37" s="14">
        <f>Spec!F37</f>
        <v>4</v>
      </c>
      <c r="F37" s="14">
        <f>Spec!G37</f>
        <v>0</v>
      </c>
      <c r="G37" s="14">
        <f>Spec!H37</f>
        <v>0.5</v>
      </c>
      <c r="H37" s="14">
        <f>Spec!I37</f>
        <v>386</v>
      </c>
      <c r="I37" s="14">
        <f>Spec!J37</f>
        <v>389</v>
      </c>
      <c r="J37" s="14" t="str">
        <f>Spec!K37</f>
        <v>Default zero for no legs specified or seats reserved, up to maximum of 4 legs allowed.</v>
      </c>
      <c r="K37" s="14" t="str">
        <f>VLOOKUP(Table65[[#This Row],[Field Reference Code]],Spec!$B$3:$L$69,11,FALSE)</f>
        <v>Defines the number of journey Legs and/or seat reservations are defined in this ticket. The RetailerFreeUse section starts immediaterly after the final used seat reservation, at the location 45bits*numberOfLegs from the end of this field. A full 4 legs can be stored if required.</v>
      </c>
      <c r="L37" s="90">
        <v>1</v>
      </c>
      <c r="M37" s="90">
        <v>0</v>
      </c>
      <c r="N37" s="90">
        <v>0</v>
      </c>
      <c r="O37" s="90">
        <v>0</v>
      </c>
      <c r="P37" s="90">
        <v>0</v>
      </c>
      <c r="Q37" s="90">
        <v>0</v>
      </c>
      <c r="R37" s="90">
        <v>0</v>
      </c>
      <c r="S37" s="90">
        <v>0</v>
      </c>
      <c r="T37" s="90">
        <v>0</v>
      </c>
      <c r="U37" s="90">
        <v>0</v>
      </c>
    </row>
    <row r="38" spans="1:23" x14ac:dyDescent="0.35">
      <c r="A38" s="94">
        <v>36</v>
      </c>
      <c r="B38" s="14" t="str">
        <f>Spec!C38</f>
        <v>PurchaseDate</v>
      </c>
      <c r="C38" s="14" t="str">
        <f>VLOOKUP(Table65[[#This Row],[Field Reference Code]],Spec!$B$3:$L$69,3,FALSE)</f>
        <v>M</v>
      </c>
      <c r="D38" s="14" t="str">
        <f>VLOOKUP(Table65[[#This Row],[Field Reference Code]],Spec!$B$3:$L$69,4,FALSE)</f>
        <v>DATE</v>
      </c>
      <c r="E38" s="14">
        <f>VLOOKUP(Table65[[#This Row],[Field Reference Code]],Spec!$B$3:$L$69,5,FALSE)</f>
        <v>14</v>
      </c>
      <c r="F38" s="14">
        <f>VLOOKUP(Table65[[#This Row],[Field Reference Code]],Spec!$B$3:$L$69,6,FALSE)</f>
        <v>0</v>
      </c>
      <c r="G38" s="14">
        <f>VLOOKUP(Table65[[#This Row],[Field Reference Code]],Spec!$B$3:$L$69,7,FALSE)</f>
        <v>1.75</v>
      </c>
      <c r="H38" s="14">
        <f>VLOOKUP(Table65[[#This Row],[Field Reference Code]],Spec!$B$3:$L$69,8,FALSE)</f>
        <v>390</v>
      </c>
      <c r="I38" s="14">
        <f>VLOOKUP(Table65[[#This Row],[Field Reference Code]],Spec!$B$3:$L$69,9,FALSE)</f>
        <v>403</v>
      </c>
      <c r="J38" s="14" t="str">
        <f>Spec!K38</f>
        <v>EN1545 DATE.</v>
      </c>
      <c r="K38" s="14" t="str">
        <f>VLOOKUP(Table65[[#This Row],[Field Reference Code]],Spec!$B$3:$L$69,11,FALSE)</f>
        <v>Important for enforcing purchase before travel policies, DATE datatype, from EN1545.</v>
      </c>
      <c r="L38" s="90">
        <v>9440</v>
      </c>
      <c r="M38" s="90">
        <v>9440</v>
      </c>
      <c r="N38" s="90">
        <v>9440</v>
      </c>
      <c r="O38" s="90">
        <v>9440</v>
      </c>
      <c r="P38" s="90">
        <v>9440</v>
      </c>
      <c r="Q38" s="90">
        <v>9440</v>
      </c>
      <c r="R38" s="90">
        <v>9440</v>
      </c>
      <c r="S38" s="90">
        <v>9440</v>
      </c>
      <c r="T38" s="90">
        <v>9440</v>
      </c>
      <c r="U38" s="90">
        <v>9440</v>
      </c>
    </row>
    <row r="39" spans="1:23" ht="25" x14ac:dyDescent="0.35">
      <c r="A39" s="94">
        <v>37</v>
      </c>
      <c r="B39" s="14" t="str">
        <f>Spec!C39</f>
        <v>PurchaseTime</v>
      </c>
      <c r="C39" s="14" t="str">
        <f>VLOOKUP(Table65[[#This Row],[Field Reference Code]],Spec!$B$3:$L$69,3,FALSE)</f>
        <v>M</v>
      </c>
      <c r="D39" s="14" t="str">
        <f>VLOOKUP(Table65[[#This Row],[Field Reference Code]],Spec!$B$3:$L$69,4,FALSE)</f>
        <v>TIME</v>
      </c>
      <c r="E39" s="14">
        <f>VLOOKUP(Table65[[#This Row],[Field Reference Code]],Spec!$B$3:$L$69,5,FALSE)</f>
        <v>11</v>
      </c>
      <c r="F39" s="14">
        <f>VLOOKUP(Table65[[#This Row],[Field Reference Code]],Spec!$B$3:$L$69,6,FALSE)</f>
        <v>0</v>
      </c>
      <c r="G39" s="14">
        <f>VLOOKUP(Table65[[#This Row],[Field Reference Code]],Spec!$B$3:$L$69,7,FALSE)</f>
        <v>1.375</v>
      </c>
      <c r="H39" s="14">
        <f>VLOOKUP(Table65[[#This Row],[Field Reference Code]],Spec!$B$3:$L$69,8,FALSE)</f>
        <v>404</v>
      </c>
      <c r="I39" s="14">
        <f>VLOOKUP(Table65[[#This Row],[Field Reference Code]],Spec!$B$3:$L$69,9,FALSE)</f>
        <v>414</v>
      </c>
      <c r="J39" s="14" t="str">
        <f>Spec!K39</f>
        <v>EN1545 TIME.</v>
      </c>
      <c r="K39" s="14" t="str">
        <f>VLOOKUP(Table65[[#This Row],[Field Reference Code]],Spec!$B$3:$L$69,11,FALSE)</f>
        <v>Important for enforcing purchase before travel policies, TIME datatype, from EN1545.
Note: Use UK local time.</v>
      </c>
      <c r="L39" s="90">
        <v>428</v>
      </c>
      <c r="M39" s="90">
        <v>428</v>
      </c>
      <c r="N39" s="90">
        <v>428</v>
      </c>
      <c r="O39" s="90">
        <v>428</v>
      </c>
      <c r="P39" s="90">
        <v>428</v>
      </c>
      <c r="Q39" s="90">
        <v>428</v>
      </c>
      <c r="R39" s="90">
        <v>428</v>
      </c>
      <c r="S39" s="90">
        <v>428</v>
      </c>
      <c r="T39" s="90">
        <v>428</v>
      </c>
      <c r="U39" s="90">
        <v>428</v>
      </c>
    </row>
    <row r="40" spans="1:23" x14ac:dyDescent="0.35">
      <c r="A40" s="94">
        <v>38</v>
      </c>
      <c r="B40" s="14" t="str">
        <f>Spec!C40</f>
        <v>PurchasePrice</v>
      </c>
      <c r="C40" s="14" t="str">
        <f>VLOOKUP(Table65[[#This Row],[Field Reference Code]],Spec!$B$3:$L$69,3,FALSE)</f>
        <v>M</v>
      </c>
      <c r="D40" s="14" t="str">
        <f>VLOOKUP(Table65[[#This Row],[Field Reference Code]],Spec!$B$3:$L$69,4,FALSE)</f>
        <v>BIN</v>
      </c>
      <c r="E40" s="14">
        <f>VLOOKUP(Table65[[#This Row],[Field Reference Code]],Spec!$B$3:$L$69,5,FALSE)</f>
        <v>21</v>
      </c>
      <c r="F40" s="14">
        <f>VLOOKUP(Table65[[#This Row],[Field Reference Code]],Spec!$B$3:$L$69,6,FALSE)</f>
        <v>0</v>
      </c>
      <c r="G40" s="14">
        <f>VLOOKUP(Table65[[#This Row],[Field Reference Code]],Spec!$B$3:$L$69,7,FALSE)</f>
        <v>2.625</v>
      </c>
      <c r="H40" s="14">
        <f>VLOOKUP(Table65[[#This Row],[Field Reference Code]],Spec!$B$3:$L$69,8,FALSE)</f>
        <v>415</v>
      </c>
      <c r="I40" s="14">
        <f>VLOOKUP(Table65[[#This Row],[Field Reference Code]],Spec!$B$3:$L$69,9,FALSE)</f>
        <v>435</v>
      </c>
      <c r="J40" s="14" t="str">
        <f>Spec!K40</f>
        <v>Price in pence.</v>
      </c>
      <c r="K40" s="14" t="str">
        <f>VLOOKUP(Table65[[#This Row],[Field Reference Code]],Spec!$B$3:$L$69,11,FALSE)</f>
        <v>Price paid in pence, accepts values up to £20,971.52.</v>
      </c>
      <c r="L40" s="90">
        <v>2020</v>
      </c>
      <c r="M40" s="90">
        <v>1120</v>
      </c>
      <c r="N40" s="90">
        <v>36940</v>
      </c>
      <c r="O40" s="90">
        <v>36940</v>
      </c>
      <c r="P40" s="90">
        <v>8640</v>
      </c>
      <c r="Q40" s="90">
        <v>8640</v>
      </c>
      <c r="R40" s="90">
        <v>8390</v>
      </c>
      <c r="S40" s="90">
        <v>8390</v>
      </c>
      <c r="T40" s="90">
        <v>800</v>
      </c>
      <c r="U40" s="90"/>
    </row>
    <row r="41" spans="1:23" ht="25" x14ac:dyDescent="0.35">
      <c r="A41" s="94">
        <v>39</v>
      </c>
      <c r="B41" s="14" t="str">
        <f>Spec!C41</f>
        <v>DiscountedFlag</v>
      </c>
      <c r="C41" s="14" t="str">
        <f>VLOOKUP(Table65[[#This Row],[Field Reference Code]],Spec!$B$3:$L$69,3,FALSE)</f>
        <v>M</v>
      </c>
      <c r="D41" s="14" t="str">
        <f>VLOOKUP(Table65[[#This Row],[Field Reference Code]],Spec!$B$3:$L$69,4,FALSE)</f>
        <v>BMP</v>
      </c>
      <c r="E41" s="14">
        <f>VLOOKUP(Table65[[#This Row],[Field Reference Code]],Spec!$B$3:$L$69,5,FALSE)</f>
        <v>1</v>
      </c>
      <c r="F41" s="14">
        <f>VLOOKUP(Table65[[#This Row],[Field Reference Code]],Spec!$B$3:$L$69,6,FALSE)</f>
        <v>0</v>
      </c>
      <c r="G41" s="14">
        <f>VLOOKUP(Table65[[#This Row],[Field Reference Code]],Spec!$B$3:$L$69,7,FALSE)</f>
        <v>0.125</v>
      </c>
      <c r="H41" s="14">
        <f>VLOOKUP(Table65[[#This Row],[Field Reference Code]],Spec!$B$3:$L$69,8,FALSE)</f>
        <v>436</v>
      </c>
      <c r="I41" s="14">
        <f>VLOOKUP(Table65[[#This Row],[Field Reference Code]],Spec!$B$3:$L$69,9,FALSE)</f>
        <v>436</v>
      </c>
      <c r="J41" s="14" t="str">
        <f>Spec!K41</f>
        <v>0 = Normal price.
1 = Discounted.</v>
      </c>
      <c r="K41" s="14" t="str">
        <f>VLOOKUP(Table65[[#This Row],[Field Reference Code]],Spec!$B$3:$L$69,11,FALSE)</f>
        <v>Set to 1 if the price paid is discounted from the railcard price or full price in some way, for example because of an on-line purchase discount.</v>
      </c>
      <c r="L41" s="90">
        <v>0</v>
      </c>
      <c r="M41" s="90">
        <v>0</v>
      </c>
      <c r="N41" s="90">
        <v>0</v>
      </c>
      <c r="O41" s="90">
        <v>0</v>
      </c>
      <c r="P41" s="90">
        <v>0</v>
      </c>
      <c r="Q41" s="90">
        <v>0</v>
      </c>
      <c r="R41" s="90">
        <v>0</v>
      </c>
      <c r="S41" s="90">
        <v>0</v>
      </c>
      <c r="T41" s="90">
        <v>0</v>
      </c>
      <c r="U41" s="90">
        <v>0</v>
      </c>
    </row>
    <row r="42" spans="1:23" x14ac:dyDescent="0.35">
      <c r="A42" s="94">
        <v>40</v>
      </c>
      <c r="B42" s="14" t="str">
        <f>Spec!C42</f>
        <v>ValidityCode RestrictionCode</v>
      </c>
      <c r="C42" s="14" t="str">
        <f>VLOOKUP(Table65[[#This Row],[Field Reference Code]],Spec!$B$3:$L$69,3,FALSE)</f>
        <v>M</v>
      </c>
      <c r="D42" s="14" t="str">
        <f>VLOOKUP(Table65[[#This Row],[Field Reference Code]],Spec!$B$3:$L$69,4,FALSE)</f>
        <v>Six-bit</v>
      </c>
      <c r="E42" s="14">
        <f>VLOOKUP(Table65[[#This Row],[Field Reference Code]],Spec!$B$3:$L$69,5,FALSE)</f>
        <v>12</v>
      </c>
      <c r="F42" s="14">
        <f>VLOOKUP(Table65[[#This Row],[Field Reference Code]],Spec!$B$3:$L$69,6,FALSE)</f>
        <v>2</v>
      </c>
      <c r="G42" s="14">
        <f>VLOOKUP(Table65[[#This Row],[Field Reference Code]],Spec!$B$3:$L$69,7,FALSE)</f>
        <v>1.5</v>
      </c>
      <c r="H42" s="14">
        <f>VLOOKUP(Table65[[#This Row],[Field Reference Code]],Spec!$B$3:$L$69,8,FALSE)</f>
        <v>437</v>
      </c>
      <c r="I42" s="14">
        <f>VLOOKUP(Table65[[#This Row],[Field Reference Code]],Spec!$B$3:$L$69,9,FALSE)</f>
        <v>448</v>
      </c>
      <c r="J42" s="14">
        <f>Spec!K42</f>
        <v>0</v>
      </c>
      <c r="K42" s="14" t="str">
        <f>VLOOKUP(Table65[[#This Row],[Field Reference Code]],Spec!$B$3:$L$69,11,FALSE)</f>
        <v>Two-character Restriction_Code from the Flow Fare file of the RDG Fares data feed (RSPS5045).</v>
      </c>
      <c r="L42" s="90" t="s">
        <v>284</v>
      </c>
      <c r="M42" s="90">
        <v>0</v>
      </c>
      <c r="N42" s="90">
        <v>0</v>
      </c>
      <c r="O42" s="90">
        <v>0</v>
      </c>
      <c r="P42" s="90">
        <v>0</v>
      </c>
      <c r="Q42" s="90">
        <v>0</v>
      </c>
      <c r="R42" s="90" t="s">
        <v>292</v>
      </c>
      <c r="S42" s="90" t="s">
        <v>292</v>
      </c>
      <c r="T42" s="90">
        <v>0</v>
      </c>
      <c r="U42" s="90">
        <v>0</v>
      </c>
    </row>
    <row r="43" spans="1:23" ht="37.5" x14ac:dyDescent="0.35">
      <c r="A43" s="94">
        <v>41</v>
      </c>
      <c r="B43" s="14" t="str">
        <f>Spec!C43</f>
        <v>PurchaseReferenceCode</v>
      </c>
      <c r="C43" s="14" t="str">
        <f>VLOOKUP(Table65[[#This Row],[Field Reference Code]],Spec!$B$3:$L$69,3,FALSE)</f>
        <v>M</v>
      </c>
      <c r="D43" s="14" t="str">
        <f>VLOOKUP(Table65[[#This Row],[Field Reference Code]],Spec!$B$3:$L$69,4,FALSE)</f>
        <v>Six-bit</v>
      </c>
      <c r="E43" s="14">
        <f>VLOOKUP(Table65[[#This Row],[Field Reference Code]],Spec!$B$3:$L$69,5,FALSE)</f>
        <v>48</v>
      </c>
      <c r="F43" s="14">
        <f>VLOOKUP(Table65[[#This Row],[Field Reference Code]],Spec!$B$3:$L$69,6,FALSE)</f>
        <v>8</v>
      </c>
      <c r="G43" s="14">
        <f>VLOOKUP(Table65[[#This Row],[Field Reference Code]],Spec!$B$3:$L$69,7,FALSE)</f>
        <v>6</v>
      </c>
      <c r="H43" s="14">
        <f>VLOOKUP(Table65[[#This Row],[Field Reference Code]],Spec!$B$3:$L$69,8,FALSE)</f>
        <v>449</v>
      </c>
      <c r="I43" s="14">
        <f>VLOOKUP(Table65[[#This Row],[Field Reference Code]],Spec!$B$3:$L$69,9,FALSE)</f>
        <v>496</v>
      </c>
      <c r="J43" s="14">
        <f>Spec!K43</f>
        <v>0</v>
      </c>
      <c r="K43" s="14" t="str">
        <f>VLOOKUP(Table65[[#This Row],[Field Reference Code]],Spec!$B$3:$L$69,11,FALSE)</f>
        <v>Where product requires a Photocard ID (such as a season ticket), the Photocard Number is captured in full in this field.
Otherwise set to spaces or an internal reference.</v>
      </c>
      <c r="L43" s="90">
        <v>0</v>
      </c>
      <c r="M43" s="90">
        <v>0</v>
      </c>
      <c r="N43" s="90">
        <v>0</v>
      </c>
      <c r="O43" s="90">
        <v>0</v>
      </c>
      <c r="P43" s="90" t="s">
        <v>291</v>
      </c>
      <c r="Q43" s="90" t="s">
        <v>291</v>
      </c>
      <c r="R43" s="90">
        <v>0</v>
      </c>
      <c r="S43" s="90">
        <v>0</v>
      </c>
      <c r="T43" s="90">
        <v>0</v>
      </c>
      <c r="U43" s="90">
        <v>0</v>
      </c>
    </row>
    <row r="44" spans="1:23" ht="25" x14ac:dyDescent="0.35">
      <c r="A44" s="94">
        <v>42</v>
      </c>
      <c r="B44" s="14" t="str">
        <f>Spec!C44</f>
        <v>NumberOfDaysValid</v>
      </c>
      <c r="C44" s="14" t="str">
        <f>VLOOKUP(Table65[[#This Row],[Field Reference Code]],Spec!$B$3:$L$69,3,FALSE)</f>
        <v>M</v>
      </c>
      <c r="D44" s="14" t="str">
        <f>VLOOKUP(Table65[[#This Row],[Field Reference Code]],Spec!$B$3:$L$69,4,FALSE)</f>
        <v>BIN</v>
      </c>
      <c r="E44" s="14">
        <f>VLOOKUP(Table65[[#This Row],[Field Reference Code]],Spec!$B$3:$L$69,5,FALSE)</f>
        <v>9</v>
      </c>
      <c r="F44" s="14">
        <f>VLOOKUP(Table65[[#This Row],[Field Reference Code]],Spec!$B$3:$L$69,6,FALSE)</f>
        <v>0</v>
      </c>
      <c r="G44" s="14">
        <f>VLOOKUP(Table65[[#This Row],[Field Reference Code]],Spec!$B$3:$L$69,7,FALSE)</f>
        <v>1.125</v>
      </c>
      <c r="H44" s="14">
        <f>VLOOKUP(Table65[[#This Row],[Field Reference Code]],Spec!$B$3:$L$69,8,FALSE)</f>
        <v>497</v>
      </c>
      <c r="I44" s="14">
        <f>VLOOKUP(Table65[[#This Row],[Field Reference Code]],Spec!$B$3:$L$69,9,FALSE)</f>
        <v>505</v>
      </c>
      <c r="J44" s="14" t="str">
        <f>Spec!K44</f>
        <v>Up to 511 days.</v>
      </c>
      <c r="K44" s="14" t="str">
        <f>VLOOKUP(Table65[[#This Row],[Field Reference Code]],Spec!$B$3:$L$69,11,FALSE)</f>
        <v>Days after startDate that the ticket should be accepted. i.e. for an SDS, which is valid for a single day, this field will be set to zero.</v>
      </c>
      <c r="L44" s="90">
        <v>0</v>
      </c>
      <c r="M44" s="90">
        <v>0</v>
      </c>
      <c r="N44" s="90">
        <v>4</v>
      </c>
      <c r="O44" s="90">
        <v>29</v>
      </c>
      <c r="P44" s="90">
        <v>6</v>
      </c>
      <c r="Q44" s="90">
        <v>0</v>
      </c>
      <c r="R44" s="90">
        <v>7</v>
      </c>
      <c r="S44" s="90">
        <v>0</v>
      </c>
      <c r="T44" s="90">
        <v>0</v>
      </c>
      <c r="U44" s="90">
        <v>0</v>
      </c>
      <c r="W44" s="96"/>
    </row>
    <row r="45" spans="1:23" ht="25" x14ac:dyDescent="0.35">
      <c r="A45" s="94">
        <v>43</v>
      </c>
      <c r="B45" s="14" t="str">
        <f>Spec!C45</f>
        <v>NumberOfAdditionalAdults</v>
      </c>
      <c r="C45" s="14" t="str">
        <f>VLOOKUP(Table65[[#This Row],[Field Reference Code]],Spec!$B$3:$L$69,3,FALSE)</f>
        <v>M</v>
      </c>
      <c r="D45" s="14" t="str">
        <f>VLOOKUP(Table65[[#This Row],[Field Reference Code]],Spec!$B$3:$L$69,4,FALSE)</f>
        <v>BIN</v>
      </c>
      <c r="E45" s="14">
        <f>VLOOKUP(Table65[[#This Row],[Field Reference Code]],Spec!$B$3:$L$69,5,FALSE)</f>
        <v>3</v>
      </c>
      <c r="F45" s="14">
        <f>VLOOKUP(Table65[[#This Row],[Field Reference Code]],Spec!$B$3:$L$69,6,FALSE)</f>
        <v>0</v>
      </c>
      <c r="G45" s="14">
        <f>VLOOKUP(Table65[[#This Row],[Field Reference Code]],Spec!$B$3:$L$69,7,FALSE)</f>
        <v>0.375</v>
      </c>
      <c r="H45" s="14">
        <f>VLOOKUP(Table65[[#This Row],[Field Reference Code]],Spec!$B$3:$L$69,8,FALSE)</f>
        <v>506</v>
      </c>
      <c r="I45" s="14">
        <f>VLOOKUP(Table65[[#This Row],[Field Reference Code]],Spec!$B$3:$L$69,9,FALSE)</f>
        <v>508</v>
      </c>
      <c r="J45" s="14" t="str">
        <f>Spec!K45</f>
        <v>0 to 7.</v>
      </c>
      <c r="K45" s="14" t="str">
        <f>VLOOKUP(Table65[[#This Row],[Field Reference Code]],Spec!$B$3:$L$69,11,FALSE)</f>
        <v>For group travel, excluding the lead passenger (would be 0 for a lone adult passenger, and 1 for a lead passenger and an adult companion).</v>
      </c>
      <c r="L45" s="90">
        <v>0</v>
      </c>
      <c r="M45" s="90">
        <v>0</v>
      </c>
      <c r="N45" s="90">
        <v>0</v>
      </c>
      <c r="O45" s="90">
        <v>0</v>
      </c>
      <c r="P45" s="90">
        <v>0</v>
      </c>
      <c r="Q45" s="90">
        <v>0</v>
      </c>
      <c r="R45" s="90">
        <v>0</v>
      </c>
      <c r="S45" s="90">
        <v>0</v>
      </c>
      <c r="T45" s="90">
        <v>0</v>
      </c>
      <c r="U45" s="90">
        <v>0</v>
      </c>
      <c r="W45" s="96"/>
    </row>
    <row r="46" spans="1:23" ht="25.5" customHeight="1" x14ac:dyDescent="0.35">
      <c r="A46" s="94">
        <v>44</v>
      </c>
      <c r="B46" s="14" t="str">
        <f>Spec!C46</f>
        <v>NumberOfAdditionalChildren</v>
      </c>
      <c r="C46" s="14" t="str">
        <f>VLOOKUP(Table65[[#This Row],[Field Reference Code]],Spec!$B$3:$L$69,3,FALSE)</f>
        <v>M</v>
      </c>
      <c r="D46" s="14" t="str">
        <f>VLOOKUP(Table65[[#This Row],[Field Reference Code]],Spec!$B$3:$L$69,4,FALSE)</f>
        <v>BIN</v>
      </c>
      <c r="E46" s="14">
        <f>VLOOKUP(Table65[[#This Row],[Field Reference Code]],Spec!$B$3:$L$69,5,FALSE)</f>
        <v>3</v>
      </c>
      <c r="F46" s="14">
        <f>VLOOKUP(Table65[[#This Row],[Field Reference Code]],Spec!$B$3:$L$69,6,FALSE)</f>
        <v>0</v>
      </c>
      <c r="G46" s="14">
        <f>VLOOKUP(Table65[[#This Row],[Field Reference Code]],Spec!$B$3:$L$69,7,FALSE)</f>
        <v>0.375</v>
      </c>
      <c r="H46" s="14">
        <f>VLOOKUP(Table65[[#This Row],[Field Reference Code]],Spec!$B$3:$L$69,8,FALSE)</f>
        <v>509</v>
      </c>
      <c r="I46" s="14">
        <f>VLOOKUP(Table65[[#This Row],[Field Reference Code]],Spec!$B$3:$L$69,9,FALSE)</f>
        <v>511</v>
      </c>
      <c r="J46" s="14" t="str">
        <f>Spec!K46</f>
        <v>0 to 7.</v>
      </c>
      <c r="K46" s="14" t="str">
        <f>VLOOKUP(Table65[[#This Row],[Field Reference Code]],Spec!$B$3:$L$69,11,FALSE)</f>
        <v>For group travel, excluding the lead passenger (would be 0 for a lone child passenger, and 1 for a lead passenger and one child companion).</v>
      </c>
      <c r="L46" s="90">
        <v>0</v>
      </c>
      <c r="M46" s="90">
        <v>0</v>
      </c>
      <c r="N46" s="90">
        <v>0</v>
      </c>
      <c r="O46" s="90">
        <v>0</v>
      </c>
      <c r="P46" s="90">
        <v>0</v>
      </c>
      <c r="Q46" s="90">
        <v>0</v>
      </c>
      <c r="R46" s="90">
        <v>0</v>
      </c>
      <c r="S46" s="90">
        <v>0</v>
      </c>
      <c r="T46" s="90">
        <v>0</v>
      </c>
      <c r="U46" s="90">
        <v>0</v>
      </c>
    </row>
    <row r="47" spans="1:23" ht="25.5" customHeight="1" x14ac:dyDescent="0.35">
      <c r="A47" s="94">
        <v>101</v>
      </c>
      <c r="B47" s="91" t="str">
        <f>Spec!C47</f>
        <v>RetailServiceIDLeg1Letters</v>
      </c>
      <c r="C47" s="19"/>
      <c r="D47" s="18" t="str">
        <f>Spec!E47</f>
        <v>Six-bit</v>
      </c>
      <c r="E47" s="18">
        <f>Spec!F47</f>
        <v>12</v>
      </c>
      <c r="F47" s="18">
        <f>Spec!G47</f>
        <v>2</v>
      </c>
      <c r="G47" s="18">
        <f>Spec!H47</f>
        <v>1.5</v>
      </c>
      <c r="H47" s="18">
        <f>Spec!I47</f>
        <v>512</v>
      </c>
      <c r="I47" s="18">
        <f>Spec!J47</f>
        <v>523</v>
      </c>
      <c r="J47" s="18">
        <f>Spec!K47</f>
        <v>0</v>
      </c>
      <c r="K47" s="18" t="str">
        <f>Spec!L47</f>
        <v>First 2 letters of RetailServiceID.</v>
      </c>
      <c r="L47" s="90" t="s">
        <v>288</v>
      </c>
      <c r="M47" s="90"/>
      <c r="N47" s="90"/>
      <c r="O47" s="90"/>
      <c r="P47" s="90"/>
      <c r="Q47" s="90"/>
      <c r="R47" s="90"/>
      <c r="S47" s="90"/>
      <c r="T47" s="90"/>
      <c r="U47" s="90"/>
    </row>
    <row r="48" spans="1:23" ht="25.5" customHeight="1" x14ac:dyDescent="0.35">
      <c r="A48" s="94">
        <v>102</v>
      </c>
      <c r="B48" s="91" t="str">
        <f>Spec!C48</f>
        <v>RetailServiceIDLeg1Numbers</v>
      </c>
      <c r="C48" s="19"/>
      <c r="D48" s="18" t="str">
        <f>Spec!E48</f>
        <v>BIN</v>
      </c>
      <c r="E48" s="18">
        <f>Spec!F48</f>
        <v>14</v>
      </c>
      <c r="F48" s="18">
        <f>Spec!G48</f>
        <v>0</v>
      </c>
      <c r="G48" s="18">
        <f>Spec!H48</f>
        <v>1.75</v>
      </c>
      <c r="H48" s="18">
        <f>Spec!I48</f>
        <v>524</v>
      </c>
      <c r="I48" s="18">
        <f>Spec!J48</f>
        <v>537</v>
      </c>
      <c r="J48" s="18">
        <f>Spec!K48</f>
        <v>0</v>
      </c>
      <c r="K48" s="18" t="str">
        <f>Spec!L48</f>
        <v>First 4 numbers of RetailServiceID 0000 to 9999.</v>
      </c>
      <c r="L48" s="90">
        <v>1</v>
      </c>
      <c r="M48" s="90"/>
      <c r="N48" s="90"/>
      <c r="O48" s="90"/>
      <c r="P48" s="90"/>
      <c r="Q48" s="90"/>
      <c r="R48" s="90"/>
      <c r="S48" s="90"/>
      <c r="T48" s="90"/>
      <c r="U48" s="90"/>
    </row>
    <row r="49" spans="1:21" ht="37.5" x14ac:dyDescent="0.35">
      <c r="A49" s="94">
        <v>103</v>
      </c>
      <c r="B49" s="20" t="str">
        <f>Spec!C49</f>
        <v>SeatIDLeg1Letters</v>
      </c>
      <c r="C49" s="3"/>
      <c r="D49" s="18" t="str">
        <f>Spec!E49</f>
        <v>Six-bit</v>
      </c>
      <c r="E49" s="18">
        <f>Spec!F49</f>
        <v>12</v>
      </c>
      <c r="F49" s="18">
        <f>Spec!G49</f>
        <v>2</v>
      </c>
      <c r="G49" s="18">
        <f>Spec!H49</f>
        <v>1.5</v>
      </c>
      <c r="H49" s="18">
        <f>Spec!I49</f>
        <v>538</v>
      </c>
      <c r="I49" s="18">
        <f>Spec!J49</f>
        <v>549</v>
      </c>
      <c r="J49" s="18" t="str">
        <f>Spec!K49</f>
        <v>0x00 0x00 == two spaces in Six-bit == not set</v>
      </c>
      <c r="K49" s="18" t="str">
        <f>Spec!L49</f>
        <v>Coach letter followed by Seat Direction; or Coach Letter followed by Berth allocation "L" or "U" for lower and upper births respectively.
Where no direction is provided, a space character is used.</v>
      </c>
      <c r="L49" s="90" t="s">
        <v>289</v>
      </c>
      <c r="M49" s="90"/>
      <c r="N49" s="90"/>
      <c r="O49" s="90"/>
      <c r="P49" s="90"/>
      <c r="Q49" s="90"/>
      <c r="R49" s="90"/>
      <c r="S49" s="90"/>
      <c r="T49" s="90"/>
      <c r="U49" s="90"/>
    </row>
    <row r="50" spans="1:21" ht="14.5" customHeight="1" x14ac:dyDescent="0.35">
      <c r="A50" s="94">
        <v>104</v>
      </c>
      <c r="B50" s="20" t="str">
        <f>Spec!C50</f>
        <v>SeatIDLeg1Numbers</v>
      </c>
      <c r="C50" s="3"/>
      <c r="D50" s="18" t="str">
        <f>Spec!E50</f>
        <v>BIN</v>
      </c>
      <c r="E50" s="18">
        <f>Spec!F50</f>
        <v>7</v>
      </c>
      <c r="F50" s="18">
        <f>Spec!G50</f>
        <v>0</v>
      </c>
      <c r="G50" s="18">
        <f>Spec!H50</f>
        <v>0.875</v>
      </c>
      <c r="H50" s="18">
        <f>Spec!I50</f>
        <v>550</v>
      </c>
      <c r="I50" s="18">
        <f>Spec!J50</f>
        <v>556</v>
      </c>
      <c r="J50" s="18">
        <f>Spec!K50</f>
        <v>0</v>
      </c>
      <c r="K50" s="18" t="str">
        <f>Spec!L50</f>
        <v>Seat number, as two digits, 0 to 127; ignored if SeatIDLetters is blank, meaning NO SEAT RESERVATION.
Normally the customer will be shown "Coach C, seat 24B" so a display system may re-order these letters and numbers.</v>
      </c>
      <c r="L50" s="90">
        <v>24</v>
      </c>
      <c r="M50" s="90"/>
      <c r="N50" s="90"/>
      <c r="O50" s="90"/>
      <c r="P50" s="90"/>
      <c r="Q50" s="90"/>
      <c r="R50" s="90"/>
      <c r="S50" s="90"/>
      <c r="T50" s="90"/>
      <c r="U50" s="90"/>
    </row>
    <row r="51" spans="1:21" ht="25" x14ac:dyDescent="0.35">
      <c r="A51" s="94">
        <v>105</v>
      </c>
      <c r="B51" s="20" t="str">
        <f>Spec!C51</f>
        <v>RetailServiceIDLeg2Letters</v>
      </c>
      <c r="C51" s="3"/>
      <c r="D51" s="18" t="str">
        <f>Spec!E51</f>
        <v>Six-bit</v>
      </c>
      <c r="E51" s="18">
        <f>Spec!F51</f>
        <v>12</v>
      </c>
      <c r="F51" s="18">
        <f>Spec!G51</f>
        <v>2</v>
      </c>
      <c r="G51" s="18">
        <f>Spec!H51</f>
        <v>1.5</v>
      </c>
      <c r="H51" s="18">
        <f>Spec!I51</f>
        <v>557</v>
      </c>
      <c r="I51" s="18">
        <f>Spec!J51</f>
        <v>568</v>
      </c>
      <c r="J51" s="18">
        <f>Spec!K51</f>
        <v>0</v>
      </c>
      <c r="K51" s="18" t="str">
        <f>Spec!L51</f>
        <v>All other Legs as Leg 1.
Where more than 4 legs apply to the direction of travel, the first 4 legs are to be encoded.</v>
      </c>
      <c r="L51" s="90"/>
      <c r="M51" s="90"/>
      <c r="N51" s="90"/>
      <c r="O51" s="90"/>
      <c r="P51" s="90"/>
      <c r="Q51" s="90"/>
      <c r="R51" s="90"/>
      <c r="S51" s="90"/>
      <c r="T51" s="90"/>
      <c r="U51" s="90"/>
    </row>
    <row r="52" spans="1:21" x14ac:dyDescent="0.35">
      <c r="A52" s="94">
        <v>106</v>
      </c>
      <c r="B52" s="20" t="str">
        <f>Spec!C52</f>
        <v>RetailServiceIDLeg2Numbers</v>
      </c>
      <c r="C52" s="3"/>
      <c r="D52" s="18" t="str">
        <f>Spec!E52</f>
        <v>BIN</v>
      </c>
      <c r="E52" s="18">
        <f>Spec!F52</f>
        <v>14</v>
      </c>
      <c r="F52" s="18">
        <f>Spec!G52</f>
        <v>0</v>
      </c>
      <c r="G52" s="18">
        <f>Spec!H52</f>
        <v>1.75</v>
      </c>
      <c r="H52" s="18">
        <f>Spec!I52</f>
        <v>569</v>
      </c>
      <c r="I52" s="18">
        <f>Spec!J52</f>
        <v>582</v>
      </c>
      <c r="J52" s="18">
        <f>Spec!K52</f>
        <v>0</v>
      </c>
      <c r="K52" s="18">
        <f>Spec!L52</f>
        <v>0</v>
      </c>
      <c r="L52" s="90"/>
      <c r="M52" s="90"/>
      <c r="N52" s="90"/>
      <c r="O52" s="90"/>
      <c r="P52" s="90"/>
      <c r="Q52" s="90"/>
      <c r="R52" s="90"/>
      <c r="S52" s="90"/>
      <c r="T52" s="90"/>
      <c r="U52" s="90"/>
    </row>
    <row r="53" spans="1:21" ht="14.5" customHeight="1" x14ac:dyDescent="0.35">
      <c r="A53" s="94">
        <v>107</v>
      </c>
      <c r="B53" s="20" t="str">
        <f>Spec!C53</f>
        <v>SeatIDLeg2Letters</v>
      </c>
      <c r="C53" s="3"/>
      <c r="D53" s="18" t="str">
        <f>Spec!E53</f>
        <v>Six-bit</v>
      </c>
      <c r="E53" s="18">
        <f>Spec!F53</f>
        <v>12</v>
      </c>
      <c r="F53" s="18">
        <f>Spec!G53</f>
        <v>2</v>
      </c>
      <c r="G53" s="18">
        <f>Spec!H53</f>
        <v>1.5</v>
      </c>
      <c r="H53" s="18">
        <f>Spec!I53</f>
        <v>583</v>
      </c>
      <c r="I53" s="18">
        <f>Spec!J53</f>
        <v>594</v>
      </c>
      <c r="J53" s="18">
        <f>Spec!K53</f>
        <v>0</v>
      </c>
      <c r="K53" s="18">
        <f>Spec!L53</f>
        <v>0</v>
      </c>
      <c r="L53" s="90"/>
      <c r="M53" s="90"/>
      <c r="N53" s="90"/>
      <c r="O53" s="90"/>
      <c r="P53" s="90"/>
      <c r="Q53" s="90"/>
      <c r="R53" s="90"/>
      <c r="S53" s="90"/>
      <c r="T53" s="90"/>
      <c r="U53" s="90"/>
    </row>
    <row r="54" spans="1:21" ht="14.5" customHeight="1" x14ac:dyDescent="0.35">
      <c r="A54" s="94">
        <v>108</v>
      </c>
      <c r="B54" s="20" t="str">
        <f>Spec!C54</f>
        <v>SeatIDLeg2Numbers</v>
      </c>
      <c r="C54" s="3"/>
      <c r="D54" s="18" t="str">
        <f>Spec!E54</f>
        <v>BIN</v>
      </c>
      <c r="E54" s="18">
        <f>Spec!F54</f>
        <v>7</v>
      </c>
      <c r="F54" s="18">
        <f>Spec!G54</f>
        <v>0</v>
      </c>
      <c r="G54" s="18">
        <f>Spec!H54</f>
        <v>0.875</v>
      </c>
      <c r="H54" s="18">
        <f>Spec!I54</f>
        <v>595</v>
      </c>
      <c r="I54" s="18">
        <f>Spec!J54</f>
        <v>601</v>
      </c>
      <c r="J54" s="18">
        <f>Spec!K54</f>
        <v>0</v>
      </c>
      <c r="K54" s="18">
        <f>Spec!L54</f>
        <v>0</v>
      </c>
      <c r="L54" s="90"/>
      <c r="M54" s="90"/>
      <c r="N54" s="90"/>
      <c r="O54" s="90"/>
      <c r="P54" s="90"/>
      <c r="Q54" s="90"/>
      <c r="R54" s="90"/>
      <c r="S54" s="90"/>
      <c r="T54" s="90"/>
      <c r="U54" s="90"/>
    </row>
    <row r="55" spans="1:21" ht="14.5" customHeight="1" x14ac:dyDescent="0.35">
      <c r="A55" s="94">
        <v>109</v>
      </c>
      <c r="B55" s="20" t="str">
        <f>Spec!C55</f>
        <v>RetailServiceIDLeg3Letters</v>
      </c>
      <c r="C55" s="3"/>
      <c r="D55" s="18" t="str">
        <f>Spec!E55</f>
        <v>Six-bit</v>
      </c>
      <c r="E55" s="18">
        <f>Spec!F55</f>
        <v>12</v>
      </c>
      <c r="F55" s="18">
        <f>Spec!G55</f>
        <v>2</v>
      </c>
      <c r="G55" s="18">
        <f>Spec!H55</f>
        <v>1.5</v>
      </c>
      <c r="H55" s="18">
        <f>Spec!I55</f>
        <v>602</v>
      </c>
      <c r="I55" s="18">
        <f>Spec!J55</f>
        <v>613</v>
      </c>
      <c r="J55" s="18">
        <f>Spec!K55</f>
        <v>0</v>
      </c>
      <c r="K55" s="18">
        <f>Spec!L55</f>
        <v>0</v>
      </c>
      <c r="L55" s="90"/>
      <c r="M55" s="90"/>
      <c r="N55" s="90"/>
      <c r="O55" s="90"/>
      <c r="P55" s="90"/>
      <c r="Q55" s="90"/>
      <c r="R55" s="90"/>
      <c r="S55" s="90"/>
      <c r="T55" s="90"/>
      <c r="U55" s="90"/>
    </row>
    <row r="56" spans="1:21" ht="14.5" customHeight="1" x14ac:dyDescent="0.35">
      <c r="A56" s="94">
        <v>110</v>
      </c>
      <c r="B56" s="20" t="str">
        <f>Spec!C56</f>
        <v>RetailServiceIDLeg3Numbers</v>
      </c>
      <c r="C56" s="3"/>
      <c r="D56" s="18" t="str">
        <f>Spec!E56</f>
        <v>BIN</v>
      </c>
      <c r="E56" s="18">
        <f>Spec!F56</f>
        <v>14</v>
      </c>
      <c r="F56" s="18">
        <f>Spec!G56</f>
        <v>0</v>
      </c>
      <c r="G56" s="18">
        <f>Spec!H56</f>
        <v>1.75</v>
      </c>
      <c r="H56" s="18">
        <f>Spec!I56</f>
        <v>614</v>
      </c>
      <c r="I56" s="18">
        <f>Spec!J56</f>
        <v>627</v>
      </c>
      <c r="J56" s="18">
        <f>Spec!K56</f>
        <v>0</v>
      </c>
      <c r="K56" s="18">
        <f>Spec!L56</f>
        <v>0</v>
      </c>
      <c r="L56" s="90"/>
      <c r="M56" s="90"/>
      <c r="N56" s="90"/>
      <c r="O56" s="90"/>
      <c r="P56" s="90"/>
      <c r="Q56" s="90"/>
      <c r="R56" s="90"/>
      <c r="S56" s="90"/>
      <c r="T56" s="90"/>
      <c r="U56" s="90"/>
    </row>
    <row r="57" spans="1:21" ht="14.5" customHeight="1" x14ac:dyDescent="0.35">
      <c r="A57" s="94">
        <v>111</v>
      </c>
      <c r="B57" s="20" t="str">
        <f>Spec!C57</f>
        <v>SeatIDLeg3Letters</v>
      </c>
      <c r="C57" s="3"/>
      <c r="D57" s="18" t="str">
        <f>Spec!E57</f>
        <v>Six-bit</v>
      </c>
      <c r="E57" s="18">
        <f>Spec!F57</f>
        <v>12</v>
      </c>
      <c r="F57" s="18">
        <f>Spec!G57</f>
        <v>2</v>
      </c>
      <c r="G57" s="18">
        <f>Spec!H57</f>
        <v>1.5</v>
      </c>
      <c r="H57" s="18">
        <f>Spec!I57</f>
        <v>628</v>
      </c>
      <c r="I57" s="18">
        <f>Spec!J57</f>
        <v>639</v>
      </c>
      <c r="J57" s="18">
        <f>Spec!K57</f>
        <v>0</v>
      </c>
      <c r="K57" s="18">
        <f>Spec!L57</f>
        <v>0</v>
      </c>
      <c r="L57" s="90"/>
      <c r="M57" s="90"/>
      <c r="N57" s="90"/>
      <c r="O57" s="90"/>
      <c r="P57" s="90"/>
      <c r="Q57" s="90"/>
      <c r="R57" s="90"/>
      <c r="S57" s="90"/>
      <c r="T57" s="90"/>
      <c r="U57" s="90"/>
    </row>
    <row r="58" spans="1:21" ht="14.5" customHeight="1" x14ac:dyDescent="0.35">
      <c r="A58" s="94">
        <v>112</v>
      </c>
      <c r="B58" s="20" t="str">
        <f>Spec!C58</f>
        <v>SeatIDLeg3Numbers</v>
      </c>
      <c r="C58" s="3"/>
      <c r="D58" s="18" t="str">
        <f>Spec!E58</f>
        <v>BIN</v>
      </c>
      <c r="E58" s="18">
        <f>Spec!F58</f>
        <v>7</v>
      </c>
      <c r="F58" s="18">
        <f>Spec!G58</f>
        <v>0</v>
      </c>
      <c r="G58" s="18">
        <f>Spec!H58</f>
        <v>0.875</v>
      </c>
      <c r="H58" s="18">
        <f>Spec!I58</f>
        <v>640</v>
      </c>
      <c r="I58" s="18">
        <f>Spec!J58</f>
        <v>646</v>
      </c>
      <c r="J58" s="18">
        <f>Spec!K58</f>
        <v>0</v>
      </c>
      <c r="K58" s="18">
        <f>Spec!L58</f>
        <v>0</v>
      </c>
      <c r="L58" s="90"/>
      <c r="M58" s="90"/>
      <c r="N58" s="90"/>
      <c r="O58" s="90"/>
      <c r="P58" s="90"/>
      <c r="Q58" s="90"/>
      <c r="R58" s="90"/>
      <c r="S58" s="90"/>
      <c r="T58" s="90"/>
      <c r="U58" s="90"/>
    </row>
    <row r="59" spans="1:21" ht="14.5" customHeight="1" x14ac:dyDescent="0.35">
      <c r="A59" s="94">
        <v>113</v>
      </c>
      <c r="B59" s="20" t="str">
        <f>Spec!C59</f>
        <v>RetailServiceIDLeg4Letters</v>
      </c>
      <c r="C59" s="3"/>
      <c r="D59" s="18" t="str">
        <f>Spec!E59</f>
        <v>Six-bit</v>
      </c>
      <c r="E59" s="18">
        <f>Spec!F59</f>
        <v>12</v>
      </c>
      <c r="F59" s="18">
        <f>Spec!G59</f>
        <v>2</v>
      </c>
      <c r="G59" s="18">
        <f>Spec!H59</f>
        <v>1.5</v>
      </c>
      <c r="H59" s="18">
        <f>Spec!I59</f>
        <v>647</v>
      </c>
      <c r="I59" s="18">
        <f>Spec!J59</f>
        <v>658</v>
      </c>
      <c r="J59" s="18">
        <f>Spec!K59</f>
        <v>0</v>
      </c>
      <c r="K59" s="18">
        <f>Spec!L59</f>
        <v>0</v>
      </c>
      <c r="L59" s="90"/>
      <c r="M59" s="90"/>
      <c r="N59" s="90"/>
      <c r="O59" s="90"/>
      <c r="P59" s="90"/>
      <c r="Q59" s="90"/>
      <c r="R59" s="90"/>
      <c r="S59" s="90"/>
      <c r="T59" s="90"/>
      <c r="U59" s="90"/>
    </row>
    <row r="60" spans="1:21" ht="14.5" customHeight="1" x14ac:dyDescent="0.35">
      <c r="A60" s="94">
        <v>114</v>
      </c>
      <c r="B60" s="20" t="str">
        <f>Spec!C60</f>
        <v>RetailServiceIDLeg4Numbers</v>
      </c>
      <c r="C60" s="3"/>
      <c r="D60" s="18" t="str">
        <f>Spec!E60</f>
        <v>BIN</v>
      </c>
      <c r="E60" s="18">
        <f>Spec!F60</f>
        <v>14</v>
      </c>
      <c r="F60" s="18">
        <f>Spec!G60</f>
        <v>0</v>
      </c>
      <c r="G60" s="18">
        <f>Spec!H60</f>
        <v>1.75</v>
      </c>
      <c r="H60" s="18">
        <f>Spec!I60</f>
        <v>659</v>
      </c>
      <c r="I60" s="18">
        <f>Spec!J60</f>
        <v>672</v>
      </c>
      <c r="J60" s="18">
        <f>Spec!K60</f>
        <v>0</v>
      </c>
      <c r="K60" s="18">
        <f>Spec!L60</f>
        <v>0</v>
      </c>
      <c r="L60" s="90"/>
      <c r="M60" s="90"/>
      <c r="N60" s="90"/>
      <c r="O60" s="90"/>
      <c r="P60" s="90"/>
      <c r="Q60" s="90"/>
      <c r="R60" s="90"/>
      <c r="S60" s="90"/>
      <c r="T60" s="90"/>
      <c r="U60" s="90"/>
    </row>
    <row r="61" spans="1:21" ht="14.5" customHeight="1" x14ac:dyDescent="0.35">
      <c r="A61" s="94">
        <v>115</v>
      </c>
      <c r="B61" s="20" t="str">
        <f>Spec!C61</f>
        <v>SeatIDLeg4Letters</v>
      </c>
      <c r="C61" s="3"/>
      <c r="D61" s="18" t="str">
        <f>Spec!E61</f>
        <v>Six-bit</v>
      </c>
      <c r="E61" s="18">
        <f>Spec!F61</f>
        <v>12</v>
      </c>
      <c r="F61" s="18">
        <f>Spec!G61</f>
        <v>2</v>
      </c>
      <c r="G61" s="18">
        <f>Spec!H61</f>
        <v>1.5</v>
      </c>
      <c r="H61" s="18">
        <f>Spec!I61</f>
        <v>673</v>
      </c>
      <c r="I61" s="18">
        <f>Spec!J61</f>
        <v>684</v>
      </c>
      <c r="J61" s="18">
        <f>Spec!K61</f>
        <v>0</v>
      </c>
      <c r="K61" s="18">
        <f>Spec!L61</f>
        <v>0</v>
      </c>
      <c r="L61" s="90"/>
      <c r="M61" s="90"/>
      <c r="N61" s="90"/>
      <c r="O61" s="90"/>
      <c r="P61" s="90"/>
      <c r="Q61" s="90"/>
      <c r="R61" s="90"/>
      <c r="S61" s="90"/>
      <c r="T61" s="90"/>
      <c r="U61" s="90"/>
    </row>
    <row r="62" spans="1:21" ht="14.5" customHeight="1" x14ac:dyDescent="0.35">
      <c r="A62" s="94">
        <v>116</v>
      </c>
      <c r="B62" s="20" t="str">
        <f>Spec!C62</f>
        <v>SeatIDLeg4Numbers</v>
      </c>
      <c r="C62" s="3"/>
      <c r="D62" s="18" t="str">
        <f>Spec!E62</f>
        <v>BIN</v>
      </c>
      <c r="E62" s="18">
        <f>Spec!F62</f>
        <v>7</v>
      </c>
      <c r="F62" s="18">
        <f>Spec!G62</f>
        <v>0</v>
      </c>
      <c r="G62" s="18">
        <f>Spec!H62</f>
        <v>0.875</v>
      </c>
      <c r="H62" s="18">
        <f>Spec!I62</f>
        <v>685</v>
      </c>
      <c r="I62" s="18">
        <f>Spec!J62</f>
        <v>691</v>
      </c>
      <c r="J62" s="18">
        <f>Spec!K62</f>
        <v>0</v>
      </c>
      <c r="K62" s="18">
        <f>Spec!L62</f>
        <v>0</v>
      </c>
      <c r="L62" s="90"/>
      <c r="M62" s="90"/>
      <c r="N62" s="90"/>
      <c r="O62" s="90"/>
      <c r="P62" s="90"/>
      <c r="Q62" s="90"/>
      <c r="R62" s="90"/>
      <c r="S62" s="90"/>
      <c r="T62" s="90"/>
      <c r="U62" s="90"/>
    </row>
    <row r="63" spans="1:21" x14ac:dyDescent="0.35">
      <c r="A63" s="33"/>
    </row>
    <row r="64" spans="1:21" x14ac:dyDescent="0.35">
      <c r="A64" s="33"/>
    </row>
    <row r="65" spans="1:1" x14ac:dyDescent="0.35">
      <c r="A65" s="33"/>
    </row>
    <row r="66" spans="1:1" x14ac:dyDescent="0.35">
      <c r="A66" s="33"/>
    </row>
    <row r="67" spans="1:1" x14ac:dyDescent="0.35">
      <c r="A67" s="33"/>
    </row>
  </sheetData>
  <pageMargins left="0.25" right="0.25" top="0.75" bottom="0.75" header="0.3" footer="0.3"/>
  <pageSetup paperSize="9" scale="42"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f86db02-8b0d-4cbc-831d-75ab8a598fcf">
      <UserInfo>
        <DisplayName>Aaron White</DisplayName>
        <AccountId>18</AccountId>
        <AccountType/>
      </UserInfo>
    </SharedWithUsers>
    <c17a35a046a04badace9d5c29a5138b3 xmlns="6e937241-2d4f-4ad5-a386-a24b528914b5">
      <Terms xmlns="http://schemas.microsoft.com/office/infopath/2007/PartnerControls">
        <TermInfo xmlns="http://schemas.microsoft.com/office/infopath/2007/PartnerControls">
          <TermName xmlns="http://schemas.microsoft.com/office/infopath/2007/PartnerControls">Rail Settlement Plan</TermName>
          <TermId xmlns="http://schemas.microsoft.com/office/infopath/2007/PartnerControls">6b7d1bb0-155b-4972-b0db-6832487885f9</TermId>
        </TermInfo>
      </Terms>
    </c17a35a046a04badace9d5c29a5138b3>
    <Working_x0020_document xmlns="6e937241-2d4f-4ad5-a386-a24b528914b5">Current draft</Working_x0020_document>
    <TaxCatchAll xmlns="aebe3d8c-31dd-4b79-bfe7-522d1d095561">
      <Value>1</Value>
    </TaxCatchAll>
    <h6bfcbf804734fb4861858ee1a9b64fc xmlns="6e937241-2d4f-4ad5-a386-a24b528914b5">
      <Terms xmlns="http://schemas.microsoft.com/office/infopath/2007/PartnerControls"/>
    </h6bfcbf804734fb4861858ee1a9b64fc>
    <Modifiedby xmlns="6e937241-2d4f-4ad5-a386-a24b528914b5">
      <UserInfo>
        <DisplayName/>
        <AccountId xsi:nil="true"/>
        <AccountType/>
      </UserInfo>
    </Modifiedby>
    <lcf76f155ced4ddcb4097134ff3c332f xmlns="6e937241-2d4f-4ad5-a386-a24b528914b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F98A2A0D6A700C42AFD31DB1B95452CE" ma:contentTypeVersion="24" ma:contentTypeDescription="Create a new document." ma:contentTypeScope="" ma:versionID="1029837501ebfab3f8743a600d5ac270">
  <xsd:schema xmlns:xsd="http://www.w3.org/2001/XMLSchema" xmlns:xs="http://www.w3.org/2001/XMLSchema" xmlns:p="http://schemas.microsoft.com/office/2006/metadata/properties" xmlns:ns2="6e937241-2d4f-4ad5-a386-a24b528914b5" xmlns:ns3="aebe3d8c-31dd-4b79-bfe7-522d1d095561" xmlns:ns4="0f86db02-8b0d-4cbc-831d-75ab8a598fcf" targetNamespace="http://schemas.microsoft.com/office/2006/metadata/properties" ma:root="true" ma:fieldsID="5500ae85157d43605754e43e8d43390e" ns2:_="" ns3:_="" ns4:_="">
    <xsd:import namespace="6e937241-2d4f-4ad5-a386-a24b528914b5"/>
    <xsd:import namespace="aebe3d8c-31dd-4b79-bfe7-522d1d095561"/>
    <xsd:import namespace="0f86db02-8b0d-4cbc-831d-75ab8a598fcf"/>
    <xsd:element name="properties">
      <xsd:complexType>
        <xsd:sequence>
          <xsd:element name="documentManagement">
            <xsd:complexType>
              <xsd:all>
                <xsd:element ref="ns2:c17a35a046a04badace9d5c29a5138b3" minOccurs="0"/>
                <xsd:element ref="ns3:TaxCatchAll" minOccurs="0"/>
                <xsd:element ref="ns2:h6bfcbf804734fb4861858ee1a9b64fc" minOccurs="0"/>
                <xsd:element ref="ns4:_dlc_DocId" minOccurs="0"/>
                <xsd:element ref="ns4:_dlc_DocIdUrl" minOccurs="0"/>
                <xsd:element ref="ns4:_dlc_DocIdPersistId" minOccurs="0"/>
                <xsd:element ref="ns4:SharedWithUsers" minOccurs="0"/>
                <xsd:element ref="ns4:SharedWithDetails" minOccurs="0"/>
                <xsd:element ref="ns4:LastSharedByUser" minOccurs="0"/>
                <xsd:element ref="ns4:LastSharedByTime"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Working_x0020_document" minOccurs="0"/>
                <xsd:element ref="ns2:Modifiedby"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937241-2d4f-4ad5-a386-a24b528914b5" elementFormDefault="qualified">
    <xsd:import namespace="http://schemas.microsoft.com/office/2006/documentManagement/types"/>
    <xsd:import namespace="http://schemas.microsoft.com/office/infopath/2007/PartnerControls"/>
    <xsd:element name="c17a35a046a04badace9d5c29a5138b3" ma:index="5" nillable="true" ma:taxonomy="true" ma:internalName="c17a35a046a04badace9d5c29a5138b3" ma:taxonomyFieldName="Directorate" ma:displayName="Directorate" ma:readOnly="false" ma:default="-1;#Rail Settlement Plan|6b7d1bb0-155b-4972-b0db-6832487885f9" ma:fieldId="{c17a35a0-46a0-4bad-ace9-d5c29a5138b3}" ma:sspId="958b1092-15a4-4db9-804e-88005bcedf16" ma:termSetId="3b1d32a4-da55-47ca-9437-0a00ec589f33" ma:anchorId="00000000-0000-0000-0000-000000000000" ma:open="false" ma:isKeyword="false">
      <xsd:complexType>
        <xsd:sequence>
          <xsd:element ref="pc:Terms" minOccurs="0" maxOccurs="1"/>
        </xsd:sequence>
      </xsd:complexType>
    </xsd:element>
    <xsd:element name="h6bfcbf804734fb4861858ee1a9b64fc" ma:index="8" nillable="true" ma:taxonomy="true" ma:internalName="h6bfcbf804734fb4861858ee1a9b64fc" ma:taxonomyFieldName="Function" ma:displayName="Business Area" ma:indexed="true" ma:readOnly="false" ma:fieldId="{16bfcbf8-0473-4fb4-8618-58ee1a9b64fc}" ma:sspId="958b1092-15a4-4db9-804e-88005bcedf16" ma:termSetId="fcad279f-b59c-4ddb-8b18-589be2d9b624" ma:anchorId="00000000-0000-0000-0000-000000000000" ma:open="false" ma:isKeyword="false">
      <xsd:complexType>
        <xsd:sequence>
          <xsd:element ref="pc:Terms" minOccurs="0" maxOccurs="1"/>
        </xsd:sequence>
      </xsd:complexType>
    </xsd:element>
    <xsd:element name="MediaServiceMetadata" ma:index="20" nillable="true" ma:displayName="MediaServiceMetadata" ma:description="" ma:hidden="true" ma:internalName="MediaServiceMetadata" ma:readOnly="true">
      <xsd:simpleType>
        <xsd:restriction base="dms:Note"/>
      </xsd:simpleType>
    </xsd:element>
    <xsd:element name="MediaServiceFastMetadata" ma:index="21" nillable="true" ma:displayName="MediaServiceFastMetadata" ma:description="" ma:hidden="true" ma:internalName="MediaServiceFastMetadata" ma:readOnly="true">
      <xsd:simpleType>
        <xsd:restriction base="dms:Note"/>
      </xsd:simpleType>
    </xsd:element>
    <xsd:element name="MediaServiceAutoTags" ma:index="22" nillable="true" ma:displayName="MediaServiceAutoTags" ma:internalName="MediaServiceAutoTags"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element name="MediaServiceDateTaken" ma:index="24" nillable="true" ma:displayName="MediaServiceDateTaken" ma:hidden="true" ma:internalName="MediaServiceDateTake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Working_x0020_document" ma:index="29" nillable="true" ma:displayName="Working document" ma:default="Current draft" ma:description="Working draft" ma:format="RadioButtons" ma:internalName="Working_x0020_document">
      <xsd:simpleType>
        <xsd:restriction base="dms:Choice">
          <xsd:enumeration value="Current draft"/>
          <xsd:enumeration value="Old work"/>
        </xsd:restriction>
      </xsd:simpleType>
    </xsd:element>
    <xsd:element name="Modifiedby" ma:index="30" nillable="true" ma:displayName="Modified by" ma:format="Dropdown" ma:list="UserInfo" ma:SharePointGroup="0" ma:internalName="Modifi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958b1092-15a4-4db9-804e-88005bcedf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ebe3d8c-31dd-4b79-bfe7-522d1d095561"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45157a20-ad61-4db6-b924-331ed757c173}" ma:internalName="TaxCatchAll" ma:showField="CatchAllData" ma:web="0f86db02-8b0d-4cbc-831d-75ab8a598f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86db02-8b0d-4cbc-831d-75ab8a598fcf"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1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description="" ma:internalName="SharedWithDetails" ma:readOnly="true">
      <xsd:simpleType>
        <xsd:restriction base="dms:Note">
          <xsd:maxLength value="255"/>
        </xsd:restriction>
      </xsd:simpleType>
    </xsd:element>
    <xsd:element name="LastSharedByUser" ma:index="18" nillable="true" ma:displayName="Last Shared By User" ma:description="" ma:internalName="LastSharedByUser" ma:readOnly="true">
      <xsd:simpleType>
        <xsd:restriction base="dms:Note">
          <xsd:maxLength value="255"/>
        </xsd:restriction>
      </xsd:simpleType>
    </xsd:element>
    <xsd:element name="LastSharedByTime" ma:index="19"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572AD6-F5B1-4446-849B-2761673FBBCE}">
  <ds:schemaRefs>
    <ds:schemaRef ds:uri="0f86db02-8b0d-4cbc-831d-75ab8a598fcf"/>
    <ds:schemaRef ds:uri="http://purl.org/dc/elements/1.1/"/>
    <ds:schemaRef ds:uri="http://purl.org/dc/terms/"/>
    <ds:schemaRef ds:uri="6e937241-2d4f-4ad5-a386-a24b528914b5"/>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aebe3d8c-31dd-4b79-bfe7-522d1d095561"/>
    <ds:schemaRef ds:uri="http://www.w3.org/XML/1998/namespace"/>
  </ds:schemaRefs>
</ds:datastoreItem>
</file>

<file path=customXml/itemProps2.xml><?xml version="1.0" encoding="utf-8"?>
<ds:datastoreItem xmlns:ds="http://schemas.openxmlformats.org/officeDocument/2006/customXml" ds:itemID="{B1396299-265C-41B0-973C-DC310FA3F1B2}">
  <ds:schemaRefs>
    <ds:schemaRef ds:uri="http://schemas.microsoft.com/sharepoint/v3/contenttype/forms"/>
  </ds:schemaRefs>
</ds:datastoreItem>
</file>

<file path=customXml/itemProps3.xml><?xml version="1.0" encoding="utf-8"?>
<ds:datastoreItem xmlns:ds="http://schemas.openxmlformats.org/officeDocument/2006/customXml" ds:itemID="{9B8266D6-EB8D-43F0-AD45-953557AB04D3}">
  <ds:schemaRefs>
    <ds:schemaRef ds:uri="http://schemas.microsoft.com/sharepoint/events"/>
  </ds:schemaRefs>
</ds:datastoreItem>
</file>

<file path=customXml/itemProps4.xml><?xml version="1.0" encoding="utf-8"?>
<ds:datastoreItem xmlns:ds="http://schemas.openxmlformats.org/officeDocument/2006/customXml" ds:itemID="{8AC4B422-6434-4AEE-82CB-72B4A20458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937241-2d4f-4ad5-a386-a24b528914b5"/>
    <ds:schemaRef ds:uri="aebe3d8c-31dd-4b79-bfe7-522d1d095561"/>
    <ds:schemaRef ds:uri="0f86db02-8b0d-4cbc-831d-75ab8a598f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Spec</vt:lpstr>
      <vt:lpstr>Field Types</vt:lpstr>
      <vt:lpstr>Six-bit Reference codepage</vt:lpstr>
      <vt:lpstr>Example encoding</vt:lpstr>
      <vt:lpstr>'Example encoding'!Print_Area</vt:lpstr>
      <vt:lpstr>'Field Types'!Print_Area</vt:lpstr>
      <vt:lpstr>'Six-bit Reference codepage'!Print_Area</vt:lpstr>
      <vt:lpstr>Spec!Print_Area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Draft A</dc:creator>
  <cp:lastModifiedBy>James Wright</cp:lastModifiedBy>
  <cp:lastPrinted>2019-07-22T09:25:01Z</cp:lastPrinted>
  <dcterms:created xsi:type="dcterms:W3CDTF">2018-12-10T15:56:23Z</dcterms:created>
  <dcterms:modified xsi:type="dcterms:W3CDTF">2023-06-05T15:15:45Z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0x010100F98A2A0D6A700C42AFD31DB1B95452CE</vt:lpwstr>
  </property>
  <property fmtid="{D5CDD505-2E9C-101B-9397-08002B2CF9AE}" pid="3" name="Directorate">
    <vt:lpwstr>1;#Rail Settlement Plan|6b7d1bb0-155b-4972-b0db-6832487885f9</vt:lpwstr>
  </property>
  <property fmtid="{D5CDD505-2E9C-101B-9397-08002B2CF9AE}" pid="4" name="Function">
    <vt:lpwstr/>
  </property>
  <property fmtid="{D5CDD505-2E9C-101B-9397-08002B2CF9AE}" pid="5" name="AuthorIds_UIVersion_512">
    <vt:lpwstr>707</vt:lpwstr>
  </property>
  <property fmtid="{D5CDD505-2E9C-101B-9397-08002B2CF9AE}" pid="6" name="AuthorIds_UIVersion_1024">
    <vt:lpwstr>246</vt:lpwstr>
  </property>
  <property fmtid="{D5CDD505-2E9C-101B-9397-08002B2CF9AE}" pid="7" name="AuthorIds_UIVersion_1536">
    <vt:lpwstr>246</vt:lpwstr>
  </property>
  <property fmtid="{D5CDD505-2E9C-101B-9397-08002B2CF9AE}" pid="8" name="Order">
    <vt:r8>1005500</vt:r8>
  </property>
  <property fmtid="{D5CDD505-2E9C-101B-9397-08002B2CF9AE}" pid="9" name="xd_ProgID">
    <vt:lpwstr/>
  </property>
  <property fmtid="{D5CDD505-2E9C-101B-9397-08002B2CF9AE}" pid="10" name="TemplateUrl">
    <vt:lpwstr/>
  </property>
  <property fmtid="{D5CDD505-2E9C-101B-9397-08002B2CF9AE}" pid="11" name="_CopySource">
    <vt:lpwstr>https://atoc.sharepoint.com/sites/2/rsp/compliance/RSPSxxxx/RSPS3xxx Fulfilment/RSPS3001 - Barcode Presentation, Key Mgt and Data Spec/RSPS3001 01-05-G Appendix A Type 06 Encoding Information.xlsx</vt:lpwstr>
  </property>
  <property fmtid="{D5CDD505-2E9C-101B-9397-08002B2CF9AE}" pid="12" name="MediaServiceImageTags">
    <vt:lpwstr/>
  </property>
  <property fmtid="{D5CDD505-2E9C-101B-9397-08002B2CF9AE}" pid="13" name="_AdHocReviewCycleID">
    <vt:i4>-1457005938</vt:i4>
  </property>
  <property fmtid="{D5CDD505-2E9C-101B-9397-08002B2CF9AE}" pid="14" name="_NewReviewCycle">
    <vt:lpwstr/>
  </property>
  <property fmtid="{D5CDD505-2E9C-101B-9397-08002B2CF9AE}" pid="15" name="_EmailSubject">
    <vt:lpwstr>FT-EA-2025-0275 &amp; 0278 &amp; 0279 &amp; 0281 &amp; 0282 - Q Misell vs Information Commissioner [ADDGDD-LIVE.FID5616499]</vt:lpwstr>
  </property>
  <property fmtid="{D5CDD505-2E9C-101B-9397-08002B2CF9AE}" pid="16" name="_AuthorEmail">
    <vt:lpwstr>james.moss@addleshawgoddard.com</vt:lpwstr>
  </property>
  <property fmtid="{D5CDD505-2E9C-101B-9397-08002B2CF9AE}" pid="17" name="_AuthorEmailDisplayName">
    <vt:lpwstr>Moss, James</vt:lpwstr>
  </property>
</Properties>
</file>